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0" documentId="13_ncr:1_{720ADB0F-39CF-4DBC-B87D-7EF3A1D94398}" xr6:coauthVersionLast="47" xr6:coauthVersionMax="47" xr10:uidLastSave="{00000000-0000-0000-0000-000000000000}"/>
  <bookViews>
    <workbookView xWindow="-495" yWindow="0" windowWidth="14625" windowHeight="14760" xr2:uid="{00000000-000D-0000-FFFF-FFFF00000000}"/>
  </bookViews>
  <sheets>
    <sheet name="1R CUATRIMESTRE 2023"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0" hidden="1">'1R CUATRIMESTRE 2023'!$A$8:$BT$50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 i="2" l="1"/>
  <c r="AM24" i="2"/>
  <c r="Z24" i="2"/>
  <c r="M9" i="2"/>
  <c r="N9" i="2"/>
  <c r="O9" i="2"/>
  <c r="M11" i="2"/>
  <c r="S19" i="2"/>
  <c r="M19" i="2"/>
  <c r="N19" i="2" s="1"/>
  <c r="O19" i="2" s="1"/>
  <c r="AE19" i="2" s="1"/>
  <c r="AD19" i="2" s="1"/>
  <c r="AE18" i="2"/>
  <c r="L19" i="2"/>
  <c r="V19" i="2"/>
  <c r="AA19" i="2"/>
  <c r="AB19" i="2" s="1"/>
  <c r="AF19" i="2" s="1"/>
  <c r="AG19" i="2" s="1"/>
  <c r="M18" i="2"/>
  <c r="N18" i="2" s="1"/>
  <c r="S9" i="2"/>
  <c r="AE10" i="2" s="1"/>
  <c r="AD10" i="2" s="1"/>
  <c r="AG40" i="2" s="1"/>
  <c r="S10" i="2"/>
  <c r="AE9" i="2"/>
  <c r="AD9" i="2" s="1"/>
  <c r="S39" i="2"/>
  <c r="S38" i="2"/>
  <c r="K38" i="2"/>
  <c r="L38" i="2" s="1"/>
  <c r="V38" i="2"/>
  <c r="V39" i="2"/>
  <c r="V40" i="2"/>
  <c r="S40" i="2"/>
  <c r="V41" i="2"/>
  <c r="S41" i="2"/>
  <c r="AE42" i="2" s="1"/>
  <c r="AD42" i="2" s="1"/>
  <c r="S42" i="2"/>
  <c r="S43" i="2"/>
  <c r="S44" i="2"/>
  <c r="S45" i="2"/>
  <c r="S46" i="2"/>
  <c r="AE38" i="2"/>
  <c r="AD38" i="2" s="1"/>
  <c r="AE39" i="2"/>
  <c r="AD39" i="2" s="1"/>
  <c r="AE40" i="2"/>
  <c r="AD40" i="2" s="1"/>
  <c r="AE41" i="2"/>
  <c r="AD41" i="2" s="1"/>
  <c r="F24" i="2"/>
  <c r="F22" i="2"/>
  <c r="F18" i="2"/>
  <c r="S49" i="2"/>
  <c r="S50" i="2"/>
  <c r="S48" i="2"/>
  <c r="S47" i="2"/>
  <c r="M50" i="2"/>
  <c r="N50" i="2"/>
  <c r="O50" i="2"/>
  <c r="K50" i="2"/>
  <c r="L50" i="2"/>
  <c r="M49" i="2"/>
  <c r="N49" i="2"/>
  <c r="O49" i="2" s="1"/>
  <c r="K49" i="2"/>
  <c r="L49" i="2"/>
  <c r="M48" i="2"/>
  <c r="N48" i="2"/>
  <c r="O48" i="2"/>
  <c r="K48" i="2"/>
  <c r="L48" i="2"/>
  <c r="M47" i="2"/>
  <c r="N47" i="2" s="1"/>
  <c r="K47" i="2"/>
  <c r="L47" i="2"/>
  <c r="M46" i="2"/>
  <c r="N46" i="2"/>
  <c r="K46" i="2"/>
  <c r="L46" i="2" s="1"/>
  <c r="S12" i="2"/>
  <c r="AA13" i="2" s="1"/>
  <c r="M12" i="2"/>
  <c r="N12" i="2"/>
  <c r="O12" i="2" s="1"/>
  <c r="AE12" i="2" s="1"/>
  <c r="M45" i="2"/>
  <c r="N45" i="2"/>
  <c r="O45" i="2"/>
  <c r="K45" i="2"/>
  <c r="L45" i="2" s="1"/>
  <c r="S13" i="2"/>
  <c r="S14" i="2"/>
  <c r="N44" i="2"/>
  <c r="K44" i="2"/>
  <c r="L44" i="2"/>
  <c r="M43" i="2"/>
  <c r="N43" i="2"/>
  <c r="O43" i="2"/>
  <c r="K43" i="2"/>
  <c r="L43" i="2" s="1"/>
  <c r="M42" i="2"/>
  <c r="N42" i="2"/>
  <c r="O42" i="2"/>
  <c r="K42" i="2"/>
  <c r="L42" i="2" s="1"/>
  <c r="M40" i="2"/>
  <c r="N40" i="2"/>
  <c r="K40" i="2"/>
  <c r="L40" i="2" s="1"/>
  <c r="M38" i="2"/>
  <c r="N38" i="2"/>
  <c r="S37" i="2"/>
  <c r="K37" i="2"/>
  <c r="L37" i="2"/>
  <c r="V37" i="2"/>
  <c r="AA37" i="2"/>
  <c r="AC37" i="2" s="1"/>
  <c r="AB37" i="2"/>
  <c r="AE37" i="2"/>
  <c r="AD37" i="2"/>
  <c r="AF37" i="2"/>
  <c r="AG37" i="2"/>
  <c r="P37" i="2"/>
  <c r="M37" i="2"/>
  <c r="N37" i="2"/>
  <c r="S35" i="2"/>
  <c r="S36" i="2"/>
  <c r="J35" i="2"/>
  <c r="K35" i="2"/>
  <c r="L35" i="2"/>
  <c r="AA35" i="2" s="1"/>
  <c r="V35" i="2"/>
  <c r="V36" i="2"/>
  <c r="AE35" i="2"/>
  <c r="AD35" i="2" s="1"/>
  <c r="AE36" i="2"/>
  <c r="AD36" i="2"/>
  <c r="P35" i="2"/>
  <c r="M35" i="2"/>
  <c r="N35" i="2" s="1"/>
  <c r="S33" i="2"/>
  <c r="S34" i="2"/>
  <c r="K33" i="2"/>
  <c r="L33" i="2" s="1"/>
  <c r="AA33" i="2" s="1"/>
  <c r="V33" i="2"/>
  <c r="V34" i="2"/>
  <c r="AE33" i="2"/>
  <c r="AD33" i="2" s="1"/>
  <c r="AE34" i="2"/>
  <c r="AD34" i="2"/>
  <c r="P33" i="2"/>
  <c r="M33" i="2"/>
  <c r="N33" i="2"/>
  <c r="S32" i="2"/>
  <c r="J32" i="2"/>
  <c r="K32" i="2"/>
  <c r="L32" i="2"/>
  <c r="V32" i="2"/>
  <c r="AA32" i="2"/>
  <c r="AC32" i="2" s="1"/>
  <c r="AB32" i="2"/>
  <c r="AE32" i="2"/>
  <c r="AD32" i="2"/>
  <c r="AF32" i="2"/>
  <c r="AG32" i="2"/>
  <c r="P32" i="2"/>
  <c r="M32" i="2"/>
  <c r="N32" i="2"/>
  <c r="S30" i="2"/>
  <c r="S31" i="2"/>
  <c r="K30" i="2"/>
  <c r="L30" i="2"/>
  <c r="V30" i="2"/>
  <c r="AA30" i="2"/>
  <c r="AB30" i="2" s="1"/>
  <c r="V31" i="2"/>
  <c r="M30" i="2"/>
  <c r="N30" i="2"/>
  <c r="O30" i="2"/>
  <c r="AE30" i="2"/>
  <c r="AD30" i="2" s="1"/>
  <c r="AE31" i="2"/>
  <c r="AD31" i="2" s="1"/>
  <c r="O31" i="2"/>
  <c r="P30" i="2"/>
  <c r="S28" i="2"/>
  <c r="AA29" i="2" s="1"/>
  <c r="S29" i="2"/>
  <c r="S27" i="2"/>
  <c r="AE28" i="2" s="1"/>
  <c r="AD28" i="2" s="1"/>
  <c r="K27" i="2"/>
  <c r="P27" i="2" s="1"/>
  <c r="L27" i="2"/>
  <c r="V27" i="2"/>
  <c r="AA27" i="2"/>
  <c r="AC27" i="2"/>
  <c r="V28" i="2"/>
  <c r="AA28" i="2"/>
  <c r="AB28" i="2" s="1"/>
  <c r="AC28" i="2"/>
  <c r="V29" i="2"/>
  <c r="M27" i="2"/>
  <c r="N27" i="2"/>
  <c r="O27" i="2"/>
  <c r="AE27" i="2"/>
  <c r="O29" i="2"/>
  <c r="O28" i="2"/>
  <c r="AB27" i="2"/>
  <c r="AD27" i="2"/>
  <c r="AF27" i="2"/>
  <c r="S25" i="2"/>
  <c r="S26" i="2"/>
  <c r="L25" i="2"/>
  <c r="V25" i="2"/>
  <c r="AA25" i="2"/>
  <c r="AB25" i="2" s="1"/>
  <c r="AF25" i="2" s="1"/>
  <c r="V26" i="2"/>
  <c r="M25" i="2"/>
  <c r="N25" i="2"/>
  <c r="O25" i="2"/>
  <c r="AE25" i="2"/>
  <c r="AD25" i="2" s="1"/>
  <c r="AE26" i="2"/>
  <c r="AD26" i="2"/>
  <c r="O26" i="2"/>
  <c r="P25" i="2"/>
  <c r="K25" i="2"/>
  <c r="AN24" i="2"/>
  <c r="AL24" i="2"/>
  <c r="AK24" i="2"/>
  <c r="AJ24" i="2"/>
  <c r="AI24" i="2"/>
  <c r="AH24" i="2"/>
  <c r="AF24" i="2"/>
  <c r="AG24" i="2"/>
  <c r="AE24" i="2"/>
  <c r="AD24" i="2"/>
  <c r="AC24" i="2"/>
  <c r="AB24" i="2"/>
  <c r="AA24" i="2"/>
  <c r="Y24" i="2"/>
  <c r="X24" i="2"/>
  <c r="W24" i="2"/>
  <c r="V24" i="2"/>
  <c r="U24" i="2"/>
  <c r="T24" i="2"/>
  <c r="S24" i="2"/>
  <c r="Q24" i="2"/>
  <c r="P24" i="2"/>
  <c r="M24" i="2"/>
  <c r="N24" i="2"/>
  <c r="O24" i="2"/>
  <c r="L24" i="2"/>
  <c r="K24" i="2"/>
  <c r="J24" i="2"/>
  <c r="H24" i="2"/>
  <c r="G24" i="2"/>
  <c r="E24" i="2"/>
  <c r="D24" i="2"/>
  <c r="AF23" i="2"/>
  <c r="AE23" i="2"/>
  <c r="AD23" i="2"/>
  <c r="AC23" i="2"/>
  <c r="AB23" i="2"/>
  <c r="AA23" i="2"/>
  <c r="Z23" i="2"/>
  <c r="Y23" i="2"/>
  <c r="X23" i="2"/>
  <c r="W23" i="2"/>
  <c r="V23" i="2"/>
  <c r="U23" i="2"/>
  <c r="T23" i="2"/>
  <c r="S23" i="2"/>
  <c r="R23" i="2"/>
  <c r="Q23" i="2"/>
  <c r="O23" i="2"/>
  <c r="AN22" i="2"/>
  <c r="AM22" i="2"/>
  <c r="AL22" i="2"/>
  <c r="AK22" i="2"/>
  <c r="AJ22" i="2"/>
  <c r="AI22" i="2"/>
  <c r="AH22" i="2"/>
  <c r="AG22" i="2"/>
  <c r="AF22" i="2"/>
  <c r="AE22" i="2"/>
  <c r="AD22" i="2"/>
  <c r="AC22" i="2"/>
  <c r="AB22" i="2"/>
  <c r="AA22" i="2"/>
  <c r="Z22" i="2"/>
  <c r="Y22" i="2"/>
  <c r="X22" i="2"/>
  <c r="W22" i="2"/>
  <c r="V22" i="2"/>
  <c r="U22" i="2"/>
  <c r="T22" i="2"/>
  <c r="S22" i="2"/>
  <c r="R22" i="2"/>
  <c r="Q22" i="2"/>
  <c r="P22" i="2"/>
  <c r="M22" i="2"/>
  <c r="N22" i="2" s="1"/>
  <c r="O22" i="2" s="1"/>
  <c r="L22" i="2"/>
  <c r="K22" i="2"/>
  <c r="J22" i="2"/>
  <c r="H22" i="2"/>
  <c r="G22" i="2"/>
  <c r="E22" i="2"/>
  <c r="D22" i="2"/>
  <c r="S21" i="2"/>
  <c r="L21" i="2"/>
  <c r="V21" i="2"/>
  <c r="AA21" i="2"/>
  <c r="AC21" i="2" s="1"/>
  <c r="AB21" i="2"/>
  <c r="M21" i="2"/>
  <c r="N21" i="2"/>
  <c r="O21" i="2"/>
  <c r="AE21" i="2"/>
  <c r="AD21" i="2"/>
  <c r="AF21" i="2"/>
  <c r="AG21" i="2" s="1"/>
  <c r="P21" i="2"/>
  <c r="K21" i="2"/>
  <c r="S20" i="2"/>
  <c r="AA20" i="2" s="1"/>
  <c r="L20" i="2"/>
  <c r="V20" i="2"/>
  <c r="M20" i="2"/>
  <c r="N20" i="2" s="1"/>
  <c r="O20" i="2" s="1"/>
  <c r="AE20" i="2" s="1"/>
  <c r="AD20" i="2" s="1"/>
  <c r="P20" i="2"/>
  <c r="J20" i="2"/>
  <c r="K20" i="2"/>
  <c r="P19" i="2"/>
  <c r="K19" i="2"/>
  <c r="AN18" i="2"/>
  <c r="AM18" i="2"/>
  <c r="AL18" i="2"/>
  <c r="AK18" i="2"/>
  <c r="AJ18" i="2"/>
  <c r="AI18" i="2"/>
  <c r="AH18" i="2"/>
  <c r="S17" i="2"/>
  <c r="AE17" i="2" s="1"/>
  <c r="AD17" i="2" s="1"/>
  <c r="L17" i="2"/>
  <c r="V17" i="2"/>
  <c r="AA17" i="2"/>
  <c r="AC17" i="2" s="1"/>
  <c r="AB17" i="2"/>
  <c r="M17" i="2"/>
  <c r="N17" i="2" s="1"/>
  <c r="O17" i="2" s="1"/>
  <c r="AF18" i="2"/>
  <c r="AD18" i="2"/>
  <c r="AC18" i="2"/>
  <c r="AB18" i="2"/>
  <c r="AA18" i="2"/>
  <c r="Z18" i="2"/>
  <c r="Y18" i="2"/>
  <c r="X18" i="2"/>
  <c r="W18" i="2"/>
  <c r="V18" i="2"/>
  <c r="U18" i="2"/>
  <c r="T18" i="2"/>
  <c r="S18" i="2"/>
  <c r="R18" i="2"/>
  <c r="Q18" i="2"/>
  <c r="P18" i="2"/>
  <c r="L18" i="2"/>
  <c r="K18" i="2"/>
  <c r="J18" i="2"/>
  <c r="H18" i="2"/>
  <c r="G18" i="2"/>
  <c r="E18" i="2"/>
  <c r="D18" i="2"/>
  <c r="P17" i="2"/>
  <c r="K17" i="2"/>
  <c r="S15" i="2"/>
  <c r="S16" i="2"/>
  <c r="K15" i="2"/>
  <c r="L15" i="2"/>
  <c r="V15" i="2"/>
  <c r="AA15" i="2"/>
  <c r="AC15" i="2" s="1"/>
  <c r="V16" i="2"/>
  <c r="M15" i="2"/>
  <c r="N15" i="2"/>
  <c r="O15" i="2" s="1"/>
  <c r="L12" i="2"/>
  <c r="V12" i="2"/>
  <c r="AA12" i="2"/>
  <c r="AB12" i="2" s="1"/>
  <c r="AC12" i="2"/>
  <c r="V13" i="2"/>
  <c r="V14" i="2"/>
  <c r="P12" i="2"/>
  <c r="K12" i="2"/>
  <c r="S11" i="2"/>
  <c r="AA11" i="2" s="1"/>
  <c r="K11" i="2"/>
  <c r="L11" i="2"/>
  <c r="V11" i="2"/>
  <c r="N11" i="2"/>
  <c r="O11" i="2"/>
  <c r="P11" i="2"/>
  <c r="K9" i="2"/>
  <c r="P9" i="2" s="1"/>
  <c r="L9" i="2"/>
  <c r="V9" i="2"/>
  <c r="V10" i="2"/>
  <c r="AB29" i="2" l="1"/>
  <c r="AC29" i="2"/>
  <c r="AA16" i="2"/>
  <c r="AC11" i="2"/>
  <c r="AB11" i="2"/>
  <c r="AF11" i="2" s="1"/>
  <c r="AG11" i="2" s="1"/>
  <c r="AB33" i="2"/>
  <c r="AF33" i="2" s="1"/>
  <c r="AG33" i="2" s="1"/>
  <c r="AC33" i="2"/>
  <c r="AA34" i="2" s="1"/>
  <c r="AF17" i="2"/>
  <c r="AC20" i="2"/>
  <c r="AB20" i="2"/>
  <c r="AF20" i="2" s="1"/>
  <c r="AG20" i="2" s="1"/>
  <c r="AF30" i="2"/>
  <c r="AC13" i="2"/>
  <c r="AA14" i="2" s="1"/>
  <c r="AB13" i="2"/>
  <c r="AB35" i="2"/>
  <c r="AF35" i="2" s="1"/>
  <c r="AC35" i="2"/>
  <c r="AA36" i="2" s="1"/>
  <c r="AA38" i="2"/>
  <c r="AD12" i="2"/>
  <c r="AE13" i="2"/>
  <c r="AF12" i="2"/>
  <c r="AG12" i="2"/>
  <c r="AF28" i="2"/>
  <c r="AA9" i="2"/>
  <c r="AB15" i="2"/>
  <c r="AC30" i="2"/>
  <c r="AA31" i="2" s="1"/>
  <c r="AE15" i="2"/>
  <c r="AD15" i="2" s="1"/>
  <c r="AE29" i="2"/>
  <c r="AD29" i="2" s="1"/>
  <c r="AC25" i="2"/>
  <c r="AA26" i="2" s="1"/>
  <c r="AE43" i="2"/>
  <c r="AD43" i="2" s="1"/>
  <c r="AE16" i="2"/>
  <c r="AD16" i="2" s="1"/>
  <c r="AE11" i="2"/>
  <c r="AD11" i="2" s="1"/>
  <c r="AC19" i="2"/>
  <c r="AB38" i="2" l="1"/>
  <c r="AF38" i="2" s="1"/>
  <c r="AC38" i="2"/>
  <c r="AA39" i="2" s="1"/>
  <c r="AB36" i="2"/>
  <c r="AC36" i="2"/>
  <c r="AB14" i="2"/>
  <c r="AC14" i="2"/>
  <c r="AG18" i="2"/>
  <c r="AG17" i="2"/>
  <c r="AF15" i="2"/>
  <c r="AG15" i="2"/>
  <c r="AB16" i="2"/>
  <c r="AF16" i="2" s="1"/>
  <c r="AC16" i="2"/>
  <c r="AB26" i="2"/>
  <c r="AC26" i="2"/>
  <c r="AC31" i="2"/>
  <c r="AB31" i="2"/>
  <c r="AE44" i="2"/>
  <c r="AE14" i="2"/>
  <c r="AD14" i="2" s="1"/>
  <c r="AG44" i="2" s="1"/>
  <c r="AD13" i="2"/>
  <c r="AF13" i="2" s="1"/>
  <c r="AB9" i="2"/>
  <c r="AF9" i="2" s="1"/>
  <c r="AC9" i="2"/>
  <c r="AA10" i="2" s="1"/>
  <c r="AG42" i="2"/>
  <c r="AG45" i="2"/>
  <c r="AB34" i="2"/>
  <c r="AF34" i="2" s="1"/>
  <c r="AC34" i="2"/>
  <c r="AF29" i="2"/>
  <c r="AG27" i="2"/>
  <c r="AF31" i="2" l="1"/>
  <c r="AG30" i="2"/>
  <c r="AF14" i="2"/>
  <c r="AG35" i="2"/>
  <c r="AF36" i="2"/>
  <c r="AD44" i="2"/>
  <c r="AE45" i="2"/>
  <c r="AF26" i="2"/>
  <c r="AG25" i="2"/>
  <c r="AB39" i="2"/>
  <c r="AC39" i="2"/>
  <c r="AA40" i="2" s="1"/>
  <c r="AB10" i="2"/>
  <c r="AC10" i="2"/>
  <c r="AG9" i="2" l="1"/>
  <c r="AF10" i="2"/>
  <c r="AB40" i="2"/>
  <c r="AF40" i="2" s="1"/>
  <c r="AC40" i="2"/>
  <c r="AA41" i="2" s="1"/>
  <c r="AF39" i="2"/>
  <c r="AG38" i="2"/>
  <c r="AD45" i="2"/>
  <c r="AE46" i="2"/>
  <c r="AD46" i="2" l="1"/>
  <c r="AE47" i="2"/>
  <c r="AC41" i="2"/>
  <c r="AA42" i="2" s="1"/>
  <c r="AB41" i="2"/>
  <c r="AF41" i="2" s="1"/>
  <c r="AC42" i="2" l="1"/>
  <c r="AA43" i="2" s="1"/>
  <c r="AB42" i="2"/>
  <c r="AF42" i="2" s="1"/>
  <c r="AD47" i="2"/>
  <c r="AE48" i="2"/>
  <c r="AD48" i="2" l="1"/>
  <c r="AE49" i="2"/>
  <c r="AC43" i="2"/>
  <c r="AA44" i="2" s="1"/>
  <c r="AB43" i="2"/>
  <c r="AF43" i="2" s="1"/>
  <c r="AC44" i="2" l="1"/>
  <c r="AA45" i="2" s="1"/>
  <c r="AB44" i="2"/>
  <c r="AF44" i="2" s="1"/>
  <c r="AD49" i="2"/>
  <c r="AE50" i="2"/>
  <c r="AD50" i="2" s="1"/>
  <c r="AC45" i="2" l="1"/>
  <c r="AA46" i="2" s="1"/>
  <c r="AB45" i="2"/>
  <c r="AF45" i="2" s="1"/>
  <c r="AC46" i="2" l="1"/>
  <c r="AA47" i="2" s="1"/>
  <c r="AB46" i="2"/>
  <c r="AF46" i="2" s="1"/>
  <c r="AG46" i="2" s="1"/>
  <c r="AB47" i="2" l="1"/>
  <c r="AF47" i="2" s="1"/>
  <c r="AG47" i="2" s="1"/>
  <c r="AC47" i="2"/>
  <c r="AA48" i="2" s="1"/>
  <c r="AB48" i="2" l="1"/>
  <c r="AF48" i="2" s="1"/>
  <c r="AG48" i="2" s="1"/>
  <c r="AC48" i="2"/>
  <c r="AA49" i="2" s="1"/>
  <c r="AC49" i="2" l="1"/>
  <c r="AA50" i="2" s="1"/>
  <c r="AB49" i="2"/>
  <c r="AF49" i="2" s="1"/>
  <c r="AG49" i="2" s="1"/>
  <c r="AB50" i="2" l="1"/>
  <c r="AF50" i="2" s="1"/>
  <c r="AG50" i="2" s="1"/>
  <c r="AC5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7" authorId="0" shapeId="0" xr:uid="{00000000-0006-0000-0000-000001000000}">
      <text>
        <r>
          <rPr>
            <b/>
            <sz val="9"/>
            <color indexed="81"/>
            <rFont val="Tahoma"/>
            <family val="2"/>
          </rPr>
          <t>Autor:</t>
        </r>
        <r>
          <rPr>
            <sz val="9"/>
            <color indexed="81"/>
            <rFont val="Tahoma"/>
            <family val="2"/>
          </rPr>
          <t xml:space="preserve">
• Cliente-proveedor-empleado
• Empleados-contratistas
• Contraparte- (empleados, clientes, particulares y asociados, terceros vinculados y proveedores)
• empleado
• contraparte-cliente-proveedor-empleado -contratista.
•  contratista-empleado-proveedor
</t>
        </r>
      </text>
    </comment>
    <comment ref="R48" authorId="0" shapeId="0" xr:uid="{00000000-0006-0000-0000-000002000000}">
      <text>
        <r>
          <rPr>
            <b/>
            <sz val="9"/>
            <color indexed="81"/>
            <rFont val="Tahoma"/>
            <family val="2"/>
          </rPr>
          <t xml:space="preserve">Autor:
</t>
        </r>
      </text>
    </comment>
  </commentList>
</comments>
</file>

<file path=xl/sharedStrings.xml><?xml version="1.0" encoding="utf-8"?>
<sst xmlns="http://schemas.openxmlformats.org/spreadsheetml/2006/main" count="786" uniqueCount="328">
  <si>
    <t>CODIGO: OADS-F-14
VERSIÓN: 5</t>
  </si>
  <si>
    <t xml:space="preserve">ESE HOSPITAL UNIVERSITARIO SAN RAFAEL TUNJA
</t>
  </si>
  <si>
    <t xml:space="preserve">MAPA DE RIESGOS DE CORRUPCION, OPACIDAD Y FRAUDE (SICOF)  </t>
  </si>
  <si>
    <t>Análisis del riesgo inherente</t>
  </si>
  <si>
    <t>Evaluación del riesgo - Valoración de los controles</t>
  </si>
  <si>
    <t>Evaluación del riesgo - Nivel del riesgo residual</t>
  </si>
  <si>
    <t>Plan de Acción</t>
  </si>
  <si>
    <t>Proceso</t>
  </si>
  <si>
    <t>No. DEL RIESGO</t>
  </si>
  <si>
    <t>Factor del Riesgo</t>
  </si>
  <si>
    <t>Impacto</t>
  </si>
  <si>
    <t>Causa Raíz</t>
  </si>
  <si>
    <t>Descripción del Riesgo</t>
  </si>
  <si>
    <t>Clasificación del Riesgo</t>
  </si>
  <si>
    <t>Subproceso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</si>
  <si>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</si>
  <si>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</si>
  <si>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</si>
  <si>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</si>
  <si>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</si>
  <si>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</si>
  <si>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</si>
  <si>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</si>
  <si>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</si>
  <si>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</si>
  <si>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Probabilidad Residual</t>
  </si>
  <si>
    <t>Probabilidad Residual Final</t>
  </si>
  <si>
    <t>Impacto Residual Final</t>
  </si>
  <si>
    <t xml:space="preserve">Zona de Riesgo </t>
  </si>
  <si>
    <t>Zona de Riesgo Residual</t>
  </si>
  <si>
    <t>Tratamiento</t>
  </si>
  <si>
    <t>Responsable</t>
  </si>
  <si>
    <t>Fecha Implementación</t>
  </si>
  <si>
    <t>Fecha Seguimiento</t>
  </si>
  <si>
    <t>Indicador Producto</t>
  </si>
  <si>
    <t>Estado</t>
  </si>
  <si>
    <t>Tipo de Riesgo</t>
  </si>
  <si>
    <t>Tipo</t>
  </si>
  <si>
    <t>Implementación</t>
  </si>
  <si>
    <t>Calificación</t>
  </si>
  <si>
    <t>Documentación</t>
  </si>
  <si>
    <t>Frecuencia</t>
  </si>
  <si>
    <t>Evidencia</t>
  </si>
  <si>
    <t>Soporte Evidencia</t>
  </si>
  <si>
    <t>CONTROL INTERNO</t>
  </si>
  <si>
    <t>Empleados-contratistas</t>
  </si>
  <si>
    <t>Reputacional</t>
  </si>
  <si>
    <t xml:space="preserve">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 </t>
  </si>
  <si>
    <t>Posibilidad de Sanciones, pérdida de credibilidad y confiabilidad en los informes de control interno  por Manipulación en la Gestión de las auditorías con el fin de beneficiar o desfavorecer a un Proceso y/o Subproceso de la Entidad.</t>
  </si>
  <si>
    <t>Ejecución y Administración de procesos</t>
  </si>
  <si>
    <t>Corrupción</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</si>
  <si>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</si>
  <si>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Preventivo</t>
  </si>
  <si>
    <t>Manual</t>
  </si>
  <si>
    <t>Documentado</t>
  </si>
  <si>
    <t>Continua</t>
  </si>
  <si>
    <t>Con Registro</t>
  </si>
  <si>
    <r>
      <t>Plan Anual de auditoria OACI-F-02</t>
    </r>
    <r>
      <rPr>
        <sz val="10"/>
        <color rgb="FFFF0000"/>
        <rFont val="Tahoma"/>
        <family val="2"/>
      </rPr>
      <t xml:space="preserve">
</t>
    </r>
    <r>
      <rPr>
        <sz val="10"/>
        <color theme="1"/>
        <rFont val="Tahoma"/>
        <family val="2"/>
      </rPr>
      <t>Declaración de Conocimiento código de Ética de la Auditoria Interna  Anexo 1 de Código de Ética
Carta de representación de veracidad de la información OACI-F-06  
Formato OACI-F-15 Compromiso de confidencialidad del Auditor</t>
    </r>
  </si>
  <si>
    <t>Reducir (mitigar)</t>
  </si>
  <si>
    <t xml:space="preserve">
Se validará  la suscripción  del la declaración de conocimiento código de Ética Auditoria Interna anexo 1 el cual debe hacer parte de los documentos de la Auditoria realizada a cada proceso</t>
  </si>
  <si>
    <t>Asesor oficina de control interno</t>
  </si>
  <si>
    <t>enero a diciembre de 2023</t>
  </si>
  <si>
    <t>Cuatrimestral</t>
  </si>
  <si>
    <t>En curso</t>
  </si>
  <si>
    <t>Plan de auditoria OACI-F-04
Informe final  de Auditoria OACI-F-16</t>
  </si>
  <si>
    <t xml:space="preserve">
Se verificará coherencia entre los objetivos propuestas en el plan de auditoria ( OACI-F-04) y los informes preliminar y final presentado por el auditor</t>
  </si>
  <si>
    <t>GESTION DE SUMINISTROS Y ACTIVOS FIJOS</t>
  </si>
  <si>
    <t>contratista-empleado-proveedor</t>
  </si>
  <si>
    <t>Económico</t>
  </si>
  <si>
    <t>Posibilidad de incumplimiento de necesidades de la entidad debido al favorecimiento por la aceptación de bienes e insumos que no cumplan lo establecido contractualmente.</t>
  </si>
  <si>
    <t>Gestión Suministros y Activos Fijos</t>
  </si>
  <si>
    <t>Evitar</t>
  </si>
  <si>
    <t>NA</t>
  </si>
  <si>
    <t>GESTIÓN TECNOLÓGICA</t>
  </si>
  <si>
    <t>Económico y Reputacional</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</si>
  <si>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</si>
  <si>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El líder de Biomédica emite el estudio de conveniencia de acuerdo al tipo de contratación y según la necesidad del servicio, teniendo en cuenta lo establecido en el estatuto interno de contratación por acuerdo No.11 de 2019 en donde están los requisitos diligenciando el formato C-F-28 Estudio de conveniencia y oportunidad</t>
  </si>
  <si>
    <t>C-F-28 Estudio conveniencia y oportunidad,  Anexo  Especificaciones Técnicas</t>
  </si>
  <si>
    <t xml:space="preserve">Realizar aplicación  Anexo técnico 
Especificaciones Técnicas y Servicios Posventa de compra de equipos </t>
  </si>
  <si>
    <t>Enero a Diciembre de 2023</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</si>
  <si>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</si>
  <si>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</si>
  <si>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IB-F-01 Formato Proceso de validación de ingreso de Activos relacionado con equipos Biomédicos
Acta de recibo del equipo a satisfacción</t>
  </si>
  <si>
    <t>GESTIÓN DE CONTRATACIÓN</t>
  </si>
  <si>
    <t>No aplicación de lo establecido en el manual de contratación en lo referente a la selección objetiva</t>
  </si>
  <si>
    <t>Fraude Externo</t>
  </si>
  <si>
    <t>Alto</t>
  </si>
  <si>
    <t>No aplicación de lo establecido en la ley 1474 de 2011</t>
  </si>
  <si>
    <t>Listado de contratos, Informes de supervisión, documentos de ejecución del contrato.</t>
  </si>
  <si>
    <t>GESTION FINANCIERA</t>
  </si>
  <si>
    <t>contraparte-cliente-proveedor-empleado -contratista</t>
  </si>
  <si>
    <t>GESTION ADMINISTRATIVA</t>
  </si>
  <si>
    <t>Posibilidad de Pérdida Recursos económicos de la Entidad y/o                      Investigaciones y sanciones disciplinarias por recibir sobornos por aceptación de Glosa a favor de las entidades Responsables de Pago</t>
  </si>
  <si>
    <t>Auditoria Cuentas Médicas</t>
  </si>
  <si>
    <t>Detectivo</t>
  </si>
  <si>
    <t>No aplicación  de las medidas establecidas en el procedimiento F-PR-15  Auditoria administrativa</t>
  </si>
  <si>
    <t>Facturación</t>
  </si>
  <si>
    <t>Sin Documentar</t>
  </si>
  <si>
    <t xml:space="preserve">Formato F-F-17  Control de evidencias por facturación revisada. (consolida en una bases de datos).
Informe mensual Socialización de inconsistencias encontradas y planes de mejora a implementar.
</t>
  </si>
  <si>
    <t>Posibilidad de pérdida de recursos debido a que los funcionarios de cartera puedan ser objeto de concusión en ejercicio de sus funciones, por parte de los responsables de pago</t>
  </si>
  <si>
    <t>Cartera</t>
  </si>
  <si>
    <t>Base de datos Pagares, Informe mensual de cartera, informe trimestral de estado de cartera (Pagares), Acta comité.</t>
  </si>
  <si>
    <t>GESTION DOCUMENTAL</t>
  </si>
  <si>
    <t>GESTION JURIDICA</t>
  </si>
  <si>
    <t>GESTION DE MANTENIMIENTO</t>
  </si>
  <si>
    <t xml:space="preserve">Falta de control en los requisitos técnicos frente a cada una de las especificaciones establecidas en el estudio previo. 
</t>
  </si>
  <si>
    <t>Posibilidad de Sanciones administrativas y disciplinarias por Favorecimiento a un tercero  en la emisión de Conceptos Técnicos en la Contratación asociada a la adquisición, mantenimiento de   infraestructura hospitalaria y  equipo industrial.</t>
  </si>
  <si>
    <t>Gestión Mantenimiento</t>
  </si>
  <si>
    <t>Según necesidad El líder de mantenimiento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</si>
  <si>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C-F-28 Estudio Previo de Conveniencia y Oportunidad</t>
  </si>
  <si>
    <t xml:space="preserve">Dar aplicación estricta a lo que establece las especificaciones técnicas y el Estudio de conveniencia y oportunidad </t>
  </si>
  <si>
    <t>Coordinador de Mantenimiento</t>
  </si>
  <si>
    <t>Enero a diciembre de 2023</t>
  </si>
  <si>
    <t>Según la necesidad el líder de mantenimiento basado en las especificaciones técnicas y las ofertas presentadas por los proveedores emite el Concepto Técnico a través del formato C-F-31 Evaluación técnica Definitiva</t>
  </si>
  <si>
    <t xml:space="preserve">
Evaluación Técnica definitiva C-F-31
Especificaciones Técnicas
Propuestas</t>
  </si>
  <si>
    <t>GESTION DE LA TECNOLOGIA Y LAS COMUNICACIONES</t>
  </si>
  <si>
    <t>Posibilidad de Pérdida de recursos e imagen institucional debido a la alteración de la Información registrada en los Sistemas de información por parte de uno o más colaboradores del proceso en favorecimiento de un tercero.</t>
  </si>
  <si>
    <t>Fraude Interno</t>
  </si>
  <si>
    <t>Sistemas</t>
  </si>
  <si>
    <t>Informe de 2193 publicado en la ruta respectiva, correos electrónicos de la gestión del reporte
\\hsrtunclu\Estadisticas\Estadisticas\Estadisticas_2022\Decreto_2193_2022</t>
  </si>
  <si>
    <t>Validar la información generada y reportar novedades a las áreas respectivas</t>
  </si>
  <si>
    <t>Correos electrónicos</t>
  </si>
  <si>
    <t>S-F-39 formato de solicitud de creación de usuarios</t>
  </si>
  <si>
    <t>Grupo Sistemas de información</t>
  </si>
  <si>
    <t>Indicador 1559 Cumplimiento de políticas de seguridad de la información en la entidad</t>
  </si>
  <si>
    <t xml:space="preserve">El grupo de sistemas cuando se requiera define parámetros para restringir y controlar la asignación y uso de derechos de acceso y establecer permisos según lo establecido en el procedimiento S-PR- 12 Gestión y Administración a través de directorio activo </t>
  </si>
  <si>
    <t>Pantallazo directorio activo de usuarios registrados</t>
  </si>
  <si>
    <t>GESTION QHSE</t>
  </si>
  <si>
    <t>Posibilidad de Sanciones administrativas y disciplinarias por Favorecimiento a un tercero  en la emisión de Conceptos Técnicos en la Contratación asociada al proceso</t>
  </si>
  <si>
    <t>Usuarios, productos y practicas , organizacionales</t>
  </si>
  <si>
    <t>Calidad
Seguridad y Salud en el Trabajo
Gestión Ambiental</t>
  </si>
  <si>
    <t>Según necesidad El líder del proceso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</si>
  <si>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C-F-28 Estudio Previo de Conveniencia y Oportunidad del periodo evaluado</t>
  </si>
  <si>
    <t>Según la necesidad el líder del proceso basado en las especificaciones técnicas y las ofertas presentadas por los proveedores emite el Concepto Técnico a través del formato C-F-31 Evaluación técnica Definitiva</t>
  </si>
  <si>
    <t xml:space="preserve">
Evaluación Técnica definitiva C-F-31 del periodo evaluado
Especificaciones Técnicas
Propuestas</t>
  </si>
  <si>
    <t>GESTION DE TALENTO HUMANO</t>
  </si>
  <si>
    <t>Interés indebido sobre la vinculación del personal</t>
  </si>
  <si>
    <t>Posibilidad de Investigaciones de los organismos de control, disciplinarias y sanciones pecuniarias por Favorecer a un aspirante en el acceso a un cargo  sin el lleno de requisitos legales (personal de planta, CPS, empresa Temporal y Tercerizados asistenciales)</t>
  </si>
  <si>
    <t>Gestión del Talento Humano</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</si>
  <si>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</si>
  <si>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</si>
  <si>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Según necesidad El líder de Talento Humano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</si>
  <si>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Coordinador de Talento Humano</t>
  </si>
  <si>
    <t>Según la necesidad el líder de Talento Humano basado en las especificaciones técnicas y las ofertas presentadas por los proveedores emite el Concepto Técnico a través del formato C-F-31 Evaluación técnica Definitiva</t>
  </si>
  <si>
    <t>Evaluación Técnica definitiva C-F-31
Especificaciones Técnicas
Propuestas</t>
  </si>
  <si>
    <t>APOYO SERVICIOS DE SALUD</t>
  </si>
  <si>
    <t>contraparte-cliente-proveedor-empleado</t>
  </si>
  <si>
    <t xml:space="preserve">Posibilidad de afectación del servicio por favorecimiento a terceros en la evaluación técnica final en la contratación que conlleven a  investigaciones y sanciones disciplinarias </t>
  </si>
  <si>
    <t xml:space="preserve">
Evaluación Técnica definitiva C-F-31, Propuesta Económica</t>
  </si>
  <si>
    <t>GESTIÓN FARMACÉUTICA</t>
  </si>
  <si>
    <t>No adherencia al procedimiento de selección y adquisición de medicamentos y dispositivos médicos</t>
  </si>
  <si>
    <t xml:space="preserve">Posibilidad de Investigaciones y sanciones disciplinarias o  detrimento patrimonial debido al favorecimiento a terceros mediante la adquisición de medicamentos y dispositivos médicos </t>
  </si>
  <si>
    <t>Relación contratos del periodo evaluado, C-F-28 Estudio previo de conveniencia y oportunidad, C-F-31 Evaluación Técnica Definitiva</t>
  </si>
  <si>
    <t>GESTION QUIRURGICA</t>
  </si>
  <si>
    <t>Posibilidad de afectación del servicio, Investigaciones y sanciones disciplinarias debido al favorecimiento a terceros mediante  la emisión de la evaluación técnica final en la contratación</t>
  </si>
  <si>
    <t>Gestión Quirúrgica</t>
  </si>
  <si>
    <t>Extremo</t>
  </si>
  <si>
    <t xml:space="preserve">
Evaluación Técnica definitiva C-F-31
Hojas de vida</t>
  </si>
  <si>
    <t xml:space="preserve"> Legal</t>
  </si>
  <si>
    <t xml:space="preserve">Documentar procedimiento entrega de insumo y suministros </t>
  </si>
  <si>
    <t>Junio de 2023</t>
  </si>
  <si>
    <t>Procedimiento actualizado</t>
  </si>
  <si>
    <t>operacional, reputacional, legal</t>
  </si>
  <si>
    <t>plataforma ley 20 13 de 2019,
FORMATO  TH-F-66, THF-67,
 APLICATIVO POR LA INTEGRIDAD PUBLICA</t>
  </si>
  <si>
    <t>Abril a mayo 2023</t>
  </si>
  <si>
    <t>Moderado</t>
  </si>
  <si>
    <t>Profesional universitario de talento humano.</t>
  </si>
  <si>
    <t>30 de Abril 2023</t>
  </si>
  <si>
    <t>cuatrimestral</t>
  </si>
  <si>
    <t>operacional, reputacional, legal, financiero</t>
  </si>
  <si>
    <t>opacidad</t>
  </si>
  <si>
    <t>GESTION DE INVESTIGACION E INNOVACION</t>
  </si>
  <si>
    <t>Desconocimiento de las  directrices generales de investigación del HUSRT por parte de actores interesados</t>
  </si>
  <si>
    <t>Posibilidad de concentración de poder que puede generar prácticas no éticas o de conflictos de interés en investigaciones desarrolladas en el HUSRT.</t>
  </si>
  <si>
    <t>Realizar actualización del manual GAC-M-02 Manual para el investigador.</t>
  </si>
  <si>
    <t>Agosto de 2023</t>
  </si>
  <si>
    <t>Manual actualizado.</t>
  </si>
  <si>
    <t xml:space="preserve">Posibilidad de presentar información contable y financiera no fidedigna por falencia en la calidad de información </t>
  </si>
  <si>
    <t>Automático</t>
  </si>
  <si>
    <t xml:space="preserve">Resolución 048 de 2021.
Estados financieros mensuales firmados y publicados.
</t>
  </si>
  <si>
    <t>Fraude</t>
  </si>
  <si>
    <t>Se desarrollan las actividades del plan de mejora suscrito el 30 de marzo de 2023 a control interno</t>
  </si>
  <si>
    <t>Abril a julio de 2023</t>
  </si>
  <si>
    <t>Actividades ejecutadas /actividades programas *100</t>
  </si>
  <si>
    <t>Aplicar el procedimiento TRA-PR-53 "Custodia, verificación, uso y reposición de carro de paro y reservas autorizadas.</t>
  </si>
  <si>
    <t>Aplicar procedimiento TRA-PR-53</t>
  </si>
  <si>
    <t>Julio de 2023</t>
  </si>
  <si>
    <t>SEGUIMIENTO CONTROL INTERNO PRIMER CUATRIMESTRE 2023</t>
  </si>
  <si>
    <r>
      <t xml:space="preserve">Desconocimiento de cambios en la normatividad.
</t>
    </r>
    <r>
      <rPr>
        <sz val="10"/>
        <color rgb="FFFF0000"/>
        <rFont val="Tahoma"/>
        <family val="2"/>
      </rPr>
      <t>Falta de verificación de los presupuestos normativos.</t>
    </r>
  </si>
  <si>
    <r>
      <t xml:space="preserve">Con corte al primer  cuatrimestres de 2023, el proceso adjunta, relación de contratos celebrados en el periodo evaluado  (46) , estudio previo  de conveniencia Y oportunidad de acuerdo al tipo de contratación y según la necesidad del servicio, de medicamentos y dispositivos médicos diligenciados  en el formato  (CÓDIGO: C-F-28 ESTUDIO PREVIO DE CONVENIENCIA Y OPORTUNIDAD – REQUERIMIENTOS, SUBASTA INVERSA O CONVOCATORIA PUBLICA), con sus respectivas Evaluaciones Técnicas Definitivas mediante el formato  C-F-31.
</t>
    </r>
    <r>
      <rPr>
        <b/>
        <sz val="10"/>
        <color theme="1"/>
        <rFont val="Tahoma"/>
        <family val="2"/>
      </rPr>
      <t>Se constata que la evidencia presentada es efectiva frente al control, esta alineada con el riesgo y su funcionamiento se realiza de forma adecuada.</t>
    </r>
  </si>
  <si>
    <t>Posibilidad de uso  indebido  de los bienes de consumo, coadyuvando a un posible detrimento patrimonial</t>
  </si>
  <si>
    <t>posibilidad de autorización de retiro parcial de cesantías sin el lleno de los requisitos previstos por ley.</t>
  </si>
  <si>
    <r>
      <t xml:space="preserve">Con corte al primer cuatrimestres de 2023, el responsable del proceso carga como evidencia en formato Excel, la relación a la gestión  y administración de usuarios, así como también se anexa la evidencia de registro de estas solicitudes mediante el diligenciamiento del formato S-F-39 solicitud de creación de usuario, este  formato se anexa a la solicitud en la mesa de servicios (GLPI).
</t>
    </r>
    <r>
      <rPr>
        <b/>
        <sz val="10"/>
        <color theme="1"/>
        <rFont val="Tahoma"/>
        <family val="2"/>
      </rPr>
      <t>Se evidencia que la aplicación del control es efectiva y contribuye a la mitigación del riesgo, se recomienda continuar con la implementación del control.</t>
    </r>
  </si>
  <si>
    <r>
      <t xml:space="preserve">Con corte al primer cuatrimestre de 2023 el proceso aporto como evidencia formatos diligenciados Evaluación C-F-31 «Técnica definitiva» respecto a los procesos contractuales efectuados dentro del periodo evaluado.
</t>
    </r>
    <r>
      <rPr>
        <b/>
        <sz val="10"/>
        <color theme="1"/>
        <rFont val="Tahoma"/>
        <family val="2"/>
      </rPr>
      <t>Se constata que la evidencia presentada es efectiva frente al control, esta alineada con el riesgo y su funcionamiento se realiza de forma adecuada.</t>
    </r>
  </si>
  <si>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 OACI-F-16</t>
  </si>
  <si>
    <t>Con corte al primer cuatrimestre de 2023 , el proceso adjunta los siguientes formatos Plan de auditoria OACI-F-04 vigencia 2023 , Informe final  de Auditoria OACI-F-16 correspondientes a las auditorias realizada en el  primer cuatrimestre las cuales relaciono  a continuación: Auditoria  realizada al proceso SIAU y Consulta externa.
Los documentos que soportan el control se encuentran acorde con el diseño de control.
Se evidencia que el control es efectivo, le apuntan al riesgo y están funcionando en forma adecuada, se recomienda continuar con la implementación del control.</t>
  </si>
  <si>
    <t>Carencia de controles en la entrega de mercancías</t>
  </si>
  <si>
    <t>El líder de almacén según la necesidad verifica el cumplimiento contractual frente a las especificaciones técnicas de los bienes e insumos a ingresar según lo establecido en el procedimiento  A-PR-01 Ingreso de Mercancías a través de facturas y certificaciones de recibido a satisfacción</t>
  </si>
  <si>
    <t>Factura, Certificación de recibido a satisfacción; informe mensual de ingreso y egresos a contabilidad</t>
  </si>
  <si>
    <t xml:space="preserve">Falta de control en los requisitos técnicos frente a cada una de las especificaciones establecidas en el anexo técnico. 
</t>
  </si>
  <si>
    <t>Gestión Tecnológica</t>
  </si>
  <si>
    <t>Coordinador Biomédica</t>
  </si>
  <si>
    <t>Anexo técnico en estudio previos y concepto técnico</t>
  </si>
  <si>
    <r>
      <t xml:space="preserve">Con corte al primer cuatrimestre de 2023 , el proceso no adjunta evidencias, teniendo en cuenta que no se realizaron procesos de Contratación asociada a la adquisición  de Equipos Médicos en este periodo 
</t>
    </r>
    <r>
      <rPr>
        <b/>
        <sz val="10"/>
        <color theme="1"/>
        <rFont val="Tahoma"/>
        <family val="2"/>
      </rPr>
      <t xml:space="preserve">El riesgo y el control esta diseñado de acuerdo a los lineamientos de la guía de administración de riesgos y diseño de controles versión 5 </t>
    </r>
    <r>
      <rPr>
        <sz val="10"/>
        <color theme="1"/>
        <rFont val="Tahoma"/>
        <family val="2"/>
      </rPr>
      <t xml:space="preserve">
</t>
    </r>
    <r>
      <rPr>
        <b/>
        <sz val="10"/>
        <color theme="1"/>
        <rFont val="Tahoma"/>
        <family val="2"/>
      </rPr>
      <t>Se evidencia que los  Criterios para calificar el impacto en riesgos de corrupción, no se ajusta a  lo establecido en la  Guía de administración de riesgos y controles  versión 5, se recomienda replantear esta calificación teniendo en cuenta el impacto que generaría  la ocurrencia de este riesgo</t>
    </r>
    <r>
      <rPr>
        <sz val="10"/>
        <color theme="1"/>
        <rFont val="Tahoma"/>
        <family val="2"/>
      </rPr>
      <t>.</t>
    </r>
  </si>
  <si>
    <t>El líder de Biomédica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</si>
  <si>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r>
      <rPr>
        <b/>
        <sz val="10"/>
        <color rgb="FFFF0000"/>
        <rFont val="Tahoma"/>
        <family val="2"/>
      </rPr>
      <t>Etapa de Selección:</t>
    </r>
    <r>
      <rPr>
        <sz val="10"/>
        <rFont val="Tahoma"/>
        <family val="2"/>
      </rPr>
      <t xml:space="preserve"> Posibilidad de investigaciones y sanciones disciplinarias, penales y fiscales debido a la vulneración a principios de la contratación pública a favor de un tercero en la selección del contratista</t>
    </r>
  </si>
  <si>
    <t>Gestión de contratación</t>
  </si>
  <si>
    <t xml:space="preserve">El coordinador de contratación según necesidad da apelación a los descrito en el estatuto interno de contratación por acuerdo No.11 de 2019, según cada modalidad de selección contractual, frente a los requisitos allí señalados para la selección de contratistas.  </t>
  </si>
  <si>
    <t>Relación de contratos suscritos en el periodo evaluado, Publicación en el SECOP y pagina web, evaluación del contratista, respuesta a observaciones, acta de cierre del proceso, propuesta oferente, estudios previos y demás soportes asociados a la etapa precontractual. C-F-31, C-F-29, TH- F-68</t>
  </si>
  <si>
    <r>
      <t>Con corte al primer  cuatrimestre 2023. El responsable del control adjunta:
1. Excel matriz procesos contractuales periodo enero a marzo de 2023.</t>
    </r>
    <r>
      <rPr>
        <sz val="10"/>
        <color rgb="FFFF0000"/>
        <rFont val="Tahoma"/>
        <family val="2"/>
      </rPr>
      <t xml:space="preserve"> Pendiente mes de abril de 2023</t>
    </r>
    <r>
      <rPr>
        <sz val="10"/>
        <color theme="1"/>
        <rFont val="Tahoma"/>
        <family val="2"/>
      </rPr>
      <t xml:space="preserve">
2. PDF PANTALLAZOS  estudios previos y demás soportes asociados a la etapa precontractual. C-F-31, C-F-29, TH- F-68. Se evidencia  que el formato EVALUACIÓN TECNICA DEFINITIVA C-F-31, publicado en el listado maestro de documentos relaciona en el espacio (representante legal)al gerente anterior
 3. PDF PANTALLAZOS CONTRATOS Y SUS DOCUMENTOS CONTRATOS PERIODO ENERO A ABRIL  PUBLICADOS PAGINA SECOP II 
4. Muestra procesos publicados secop II (enlace 4 contratos)
5. PANTALLAZOS DE CONVOCATORIAS PUBLICAS, REQUERIMIENTOS PUBLICADOS EN PAGINA WEB corte marzo
Se evidencia la adecuada aplicación del control, teniendo en cuenta que el coordinador de contratación  según modalidad de selección contractual, frente a los requisitos para la selección de contratistas adjunta los soportes establecidos, </t>
    </r>
    <r>
      <rPr>
        <b/>
        <sz val="10"/>
        <color theme="1"/>
        <rFont val="Tahoma"/>
        <family val="2"/>
      </rPr>
      <t xml:space="preserve">sin embargo se recomienda al líder del proceso de contratación actualizar el formato EVALUACIÓN TECNICA DEFINITIVA C-F-31, y  el espacio de representante legal, no colocar nombres </t>
    </r>
    <r>
      <rPr>
        <sz val="10"/>
        <color theme="1"/>
        <rFont val="Tahoma"/>
        <family val="2"/>
      </rPr>
      <t xml:space="preserve">
</t>
    </r>
  </si>
  <si>
    <t>La secretaria técnica del comité de contratación según necesidad, Para el caso de convocatoria pública, documentara a través de actas, el estudio del proceso y la selección del contratista</t>
  </si>
  <si>
    <t>Actas de comité de contratación realizadas en el periodo evaluado</t>
  </si>
  <si>
    <r>
      <t>Con corte al primer cuatrimestre de 2023, Frente al control establecido de documentar a través de actas el estudio del proceso y selección del contratista en las convocatorias publicas, el proceso responsable sustentó su ejecución allegando  Acta de comité de contratación correspondientes  el periodo en revisión,</t>
    </r>
    <r>
      <rPr>
        <b/>
        <sz val="10"/>
        <color theme="1"/>
        <rFont val="Tahoma"/>
        <family val="2"/>
      </rPr>
      <t xml:space="preserve"> sin embargo se evidencian debilidades en el diligenciamiento de las actas ya que la mayoría de ellas no cuenta con fechas y las firmas de Secretaria técnica y el presidente del comité, ni anexan firmas de los demás asistentes.
Se evidencia que el proceso aplica  el control pero no de manera adecuada, se recomienda permanentemente revisar y fortalecer el control para evitar la materialización del mismo
</t>
    </r>
  </si>
  <si>
    <r>
      <rPr>
        <b/>
        <sz val="10"/>
        <color rgb="FFFF0000"/>
        <rFont val="Tahoma"/>
        <family val="2"/>
      </rPr>
      <t>Etapa de Ejecución</t>
    </r>
    <r>
      <rPr>
        <sz val="10"/>
        <rFont val="Tahoma"/>
        <family val="2"/>
      </rPr>
      <t>: 
Posibilidad de investigaciones de carácter penal debido al favorecimiento a un tercero en la aceptación de bienes y/o servicios que no cumplan con las condiciones técnicas exigidas y/o las actividades del objeto contractual</t>
    </r>
  </si>
  <si>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interventoría.</t>
  </si>
  <si>
    <r>
      <t xml:space="preserve">Con corte al primer cuatrimestre 2023. El responsable del control adjunta:
1. Excel matriz procesos contractuales periodo enero a abril de 2022.
2. PDF PANTALLAZO DOCUMENTOS EJECUCION CONTRATOS   PERIODO ENERO A ABRIL  DE 2023  
3. Listas de chequeo formato C-F-37 contrato de prestación de servicios . </t>
    </r>
    <r>
      <rPr>
        <b/>
        <sz val="10"/>
        <color theme="1"/>
        <rFont val="Tahoma"/>
        <family val="2"/>
      </rPr>
      <t xml:space="preserve">Sin las firmas de recibió y revisó profesional  de contratación
El control describe dar cumplimiento estricto al  Manual de supervisión e interventoría, documento aprobado mediante resolución, se recomienda actualizar el diseño del control y los soportes de evidencias con su respectiva codificación. </t>
    </r>
    <r>
      <rPr>
        <sz val="10"/>
        <color theme="1"/>
        <rFont val="Tahoma"/>
        <family val="2"/>
      </rPr>
      <t xml:space="preserve">
</t>
    </r>
  </si>
  <si>
    <r>
      <t xml:space="preserve">Con corte al primer cuatrimestre 2023. El responsable del control Tesorería allega como evidencia informe de seguimiento de cuentas por pagar suscrito por el tesorero en donde relaciona el valor de las cuentas por pagar, los valores cancelados y por pagar, informando que el mayor porcentaje de cuentas por pagar está concentrado en los meses de diciembre, noviembre y octubre de 2022, de otra parte en la vigencia 2023 se evidencia que las cuentas por pagar entre enero y abril de 2023 se concentran en mayor proporción en los dos últimos meses. Lo anterior evidencia el cumplimiento a la priorización de pagos de acuerdo a procedimiento AF-PR-36, por plazos y formas de pago contratados.                                                                                  
Se recomienda dentro del procedimiento  AF-PR-36 generar  un formato de seguimiento a cuentas por pagar.
</t>
    </r>
    <r>
      <rPr>
        <b/>
        <sz val="10"/>
        <color theme="1"/>
        <rFont val="Tahoma"/>
        <family val="2"/>
      </rPr>
      <t xml:space="preserve">Se evidencia que el control es efectivo, le apuntan al riesgo y están funcionando en forma adecuada, se recomienda continuar con la implementación del control. </t>
    </r>
  </si>
  <si>
    <t xml:space="preserve">Falta de seguimiento a la aceptación de la glosa                </t>
  </si>
  <si>
    <t xml:space="preserve">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 </t>
  </si>
  <si>
    <t>AM-F-03 acta de levantamiento de glosa, indicador mensual 546 Aceptación de glosa de la vigencia,  Informe trimestral de análisis de aceptación de glosa, notas crédito mensual.</t>
  </si>
  <si>
    <r>
      <t xml:space="preserve">Con corte al primer cuatrimestre 2023. El responsable del control  aporta soportes de formato AM-F-02  Acta de levantamiento Y/O aceptación  de glosa y devoluciones  del periodo evaluado, </t>
    </r>
    <r>
      <rPr>
        <b/>
        <sz val="10"/>
        <color theme="1"/>
        <rFont val="Tahoma"/>
        <family val="2"/>
      </rPr>
      <t>documento  que no coincide con lo definido en los soportes de evidencia  Código AM-F-03.</t>
    </r>
    <r>
      <rPr>
        <sz val="10"/>
        <color theme="1"/>
        <rFont val="Tahoma"/>
        <family val="2"/>
      </rPr>
      <t xml:space="preserve">
El indicador 546 de aceptación de glosa  suministrado, cuyo resultado es 0,10 indica que cumple con la meta establecida &lt;=4% sobre la facturación neta de la vigencia. El indicador es efectivo y soporta el control diseñado para este riesgo. 
</t>
    </r>
    <r>
      <rPr>
        <b/>
        <sz val="10"/>
        <color theme="1"/>
        <rFont val="Tahoma"/>
        <family val="2"/>
      </rPr>
      <t xml:space="preserve">El proceso no envía Informe trimestral de análisis de aceptación de glosa ni las notas crédito mensuales  con corte al presente seguimiento.
</t>
    </r>
    <r>
      <rPr>
        <sz val="10"/>
        <color theme="1"/>
        <rFont val="Tahoma"/>
        <family val="2"/>
      </rPr>
      <t xml:space="preserve">
</t>
    </r>
    <r>
      <rPr>
        <b/>
        <sz val="10"/>
        <color theme="1"/>
        <rFont val="Tahoma"/>
        <family val="2"/>
      </rPr>
      <t xml:space="preserve">Teniendo en cuenta que el proceso no adjunto la totalidad de las evidencias , no se puede evaluar la efectividad del control; se recomienda al proceso actualizar el soporte de la evidencia, teniendo en cuenta que el código de identificación del formato  Acta de levantamiento Y/O aceptación  de glosa y devoluciones  del periodo evaluado esta errado, </t>
    </r>
  </si>
  <si>
    <t>Posibilidad de Pérdida de Recursos económicos de la Institución por NO facturar servicios prestados por intereses particulares</t>
  </si>
  <si>
    <t>El Analista principal diariamente verifica que los egresos generados estén efectivamente facturados, de acuerdo a lo establecido en el procedimiento F-PR-15 Auditoría Administrativa, a través del formato F-F-17 Control de evidencias por facturación revisada</t>
  </si>
  <si>
    <r>
      <rPr>
        <b/>
        <sz val="10"/>
        <color theme="1"/>
        <rFont val="Tahoma"/>
        <family val="2"/>
      </rPr>
      <t>C</t>
    </r>
    <r>
      <rPr>
        <sz val="10"/>
        <color theme="1"/>
        <rFont val="Tahoma"/>
        <family val="2"/>
      </rPr>
      <t xml:space="preserve">on corte al primer cuatrimestre de 2023, el responsable del proceso anexa como evidencia el formato F-F-17 con una muestra de la facturación revisada en el mes de marzo de 1631 facturas y prefacturas y del mes de abril relacionan 998 facturas y prefacturas, cumpliendo con las especificaciones del  formato, se constata el seguimiento a cada una de las facturas y la correspondiente observación de auditoria para cada caso dejando evidencia de los hallazgos para subsanar y/o facturación limpia. 
</t>
    </r>
    <r>
      <rPr>
        <b/>
        <sz val="10"/>
        <color theme="1"/>
        <rFont val="Tahoma"/>
        <family val="2"/>
      </rPr>
      <t xml:space="preserve">
El proceso  presentó ocho actas de socialización de las inconsistencias encontradas en la facturación, de aclaración de procedimientos facturados y acciones para mitigar el riesgo de glosa desde la facturación. 
Se evidencia que la aplicación del control es efectiva y contribuye a la mitigación del riesgo, se recomienda mantener la implementación del control.
</t>
    </r>
  </si>
  <si>
    <t>Omisión de los controles establecidos en los procedimientos</t>
  </si>
  <si>
    <t xml:space="preserve">El líder de cartera y técnico de cartera dan el trámite respectivo para el proceso administrativo de cobro según sea el caso (persuasivo, pre jurídico y jurídico) y según necesidad conforme lo establece el Procedimiento CAR-PR-12 Proceso de Cobro y Procedimiento CAR-PR-06 Recaudo Pagares </t>
  </si>
  <si>
    <r>
      <t xml:space="preserve">El proceso aportó actas de comité de cartera del periodo en seguimiento,  así como el estado de cartera por edades y la base de datos de  los pagarés; Por tanto aportó todas las evidencias de acuerdo con el diseño del control para hacer seguimiento al proceso tal como se informa en los comités de cartera donde participan los líderes de cada área que se interrelacionan con cartera y se convierten en puntos de control. Igualmente en los comités se evidencia el cobro de cartera, de actas de conciliación y cobros persuasivos 
</t>
    </r>
    <r>
      <rPr>
        <b/>
        <sz val="10"/>
        <color theme="1"/>
        <rFont val="Tahoma"/>
        <family val="2"/>
      </rPr>
      <t>Se evidencia que la aplicación del control es efectiva y contribuye a la mitigación del riesgo, se recomienda mantener la implementación del control.
Se evidencia que la tabla de impacto fue modificada y no esta acorde a lo establecido en la Guía de administración de riesgos, adicionalmente, el impacto fue analizado   y calificado previamente  por el proceso a partir de las consecuencias identificadas  en la fase de descripción del riesgo y se observa que fue ajustado, el cual arrojaba una zona de riesgo residual alto, es importante tener en cuenta el impacto que generaría la ocurrencia del riesgo tan significativo.</t>
    </r>
    <r>
      <rPr>
        <sz val="10"/>
        <color theme="1"/>
        <rFont val="Tahoma"/>
        <family val="2"/>
      </rPr>
      <t xml:space="preserve">
</t>
    </r>
  </si>
  <si>
    <r>
      <t xml:space="preserve">Con corte al primer cuatrimestre de 2023 , el proceso adjunta  los siguientes formatos  actualizados y diligenciados:  GD- F-01  «control consulta y préstamos de documentos de archivo (enero a abril de 2023), el   Informe mensual del líder del proceso de gestión documental (enero-abril 2023) y  el formato  «Préstamo Documentos Archivo de Gestión» GD-F-20. 
</t>
    </r>
    <r>
      <rPr>
        <b/>
        <sz val="10"/>
        <color theme="1"/>
        <rFont val="Tahoma"/>
        <family val="2"/>
      </rPr>
      <t>Se</t>
    </r>
    <r>
      <rPr>
        <sz val="10"/>
        <color theme="1"/>
        <rFont val="Tahoma"/>
        <family val="2"/>
      </rPr>
      <t xml:space="preserve"> </t>
    </r>
    <r>
      <rPr>
        <b/>
        <sz val="10"/>
        <color theme="1"/>
        <rFont val="Tahoma"/>
        <family val="2"/>
      </rPr>
      <t xml:space="preserve">evidencia que el proceso lleva un control efectivo y que  los documentos soporte,  se encuentran acorde con el diseño del mismo, evitando la materialización del riesgo. </t>
    </r>
    <r>
      <rPr>
        <sz val="10"/>
        <color rgb="FFFF0000"/>
        <rFont val="Tahoma"/>
        <family val="2"/>
      </rPr>
      <t xml:space="preserve">
</t>
    </r>
  </si>
  <si>
    <r>
      <t xml:space="preserve">Con corte al primer cuatrimestre de 2023, se presentan como evidencia por parte del responsable del proceso  los formatos : AHC-F-06 «Registro Relación solicitud y entrega de copias de Historia Clínica» y  también se aporta evidencia del diligenciamiento del  libro «control de préstamo interno de Historia Clínica» (15 libros) A través de los anteriores formatos se monitorean mes a mes las consultas de información que realizan las diferentes áreas del hospital, así como los préstamos de los documentos custodiados en el Archivo Central, realizando seguimiento y control de las devoluciones, informe que se entrega de manera periódica a la oficina de Desarrollo de Servicios
</t>
    </r>
    <r>
      <rPr>
        <b/>
        <sz val="10"/>
        <color theme="1"/>
        <rFont val="Tahoma"/>
        <family val="2"/>
      </rPr>
      <t>Se evidencia que el proceso lleva un control efectivo y que  los documentos soporte,  se encuentran acorde con el diseño del mismo, evitando la materialización del riesgo.</t>
    </r>
    <r>
      <rPr>
        <sz val="10"/>
        <color theme="1"/>
        <rFont val="Tahoma"/>
        <family val="2"/>
      </rPr>
      <t xml:space="preserve"> </t>
    </r>
  </si>
  <si>
    <t>C-F-28 Estudio de conveniencia y oportunidad
C-F-31 Evaluación técnica definida</t>
  </si>
  <si>
    <r>
      <t xml:space="preserve">Con corte al primer cuatrimestre de 2023, el responsable del proceso anexa como evidencia  (15)  «ESTUDIO PREVIO DE CONVENIENCIA Y 
OPORTUNIDAD – REQUERIMIENTOS, SUBASTA INVERSA O CONVOCATORIA  PUBLICA» de acuerdo al tipo de contratación y según la necesidad del servicio  
</t>
    </r>
    <r>
      <rPr>
        <b/>
        <sz val="10"/>
        <color theme="1"/>
        <rFont val="Tahoma"/>
        <family val="2"/>
      </rPr>
      <t xml:space="preserve">
Se evidencia que el proceso lleva un control efectivo y que  los documentos soporte,  se encuentran acorde con el diseño del mismo, evitando la materialización del riesgo. </t>
    </r>
  </si>
  <si>
    <r>
      <t xml:space="preserve">Con corte al primer cuatrimestre de 2023, el responsable del proceso anexa como evidencia un muestra de 11   formato C-F-31 EVALUACIÓN TECNICA DEFINITIVA
Al verificar estos soportes se evidencia que los formatos aportados por el proceso se encuentra desactualizado respecto a lo documentado en el listado maestro de Daruma, el cual se encuentra en versión 2,  adicionalmente se observa que alteraron el formato ya que omitieron el primer componente del formato denominado: “VERIFICACIÓN DE DOCUMENTOS Y REQUISITOS TÉCNICOS”. </t>
    </r>
    <r>
      <rPr>
        <b/>
        <sz val="10"/>
        <color theme="1"/>
        <rFont val="Tahoma"/>
        <family val="2"/>
      </rPr>
      <t xml:space="preserve">Se recomienda al  responsable actualizarlo y no dejar nombre de representante legal en el modelo del formato. </t>
    </r>
    <r>
      <rPr>
        <sz val="10"/>
        <color theme="1"/>
        <rFont val="Tahoma"/>
        <family val="2"/>
      </rPr>
      <t xml:space="preserve">
</t>
    </r>
    <r>
      <rPr>
        <b/>
        <sz val="10"/>
        <color theme="1"/>
        <rFont val="Tahoma"/>
        <family val="2"/>
      </rPr>
      <t>Igualmente la omisión de la verificación de documentos y requisitos se convierte en un favorecimiento al omitir este tipo información en la evaluación Técnica.</t>
    </r>
    <r>
      <rPr>
        <sz val="10"/>
        <color theme="1"/>
        <rFont val="Tahoma"/>
        <family val="2"/>
      </rPr>
      <t xml:space="preserve">
</t>
    </r>
  </si>
  <si>
    <t>No validación de la información publicada.</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</si>
  <si>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ruta:\\HSRTUNCLU\Estadísticas\Estadísticas\  para revisión y uso de la información por las diferentes áreas del hospital, mediante la protección contra escritura del archivo publicado y con permisos de acceso a las áreas directamente implicadas</t>
  </si>
  <si>
    <t>Líder Unidad Análisis Estadístico</t>
  </si>
  <si>
    <t>El grupo de sistemas de información cuando se requiera asigna y define permisos a usuarios teniendo en cuenta lo establecido en el manual de Políticas de seguridad de la información S-M-02 en su apartado creación de cuenta y acceso a los sistemas de información dejando registro en el formato S-F-39 solicitud de creación de usuario. Dicho formato se anexa a la solicitud en la mesa de servicios (GLPI).</t>
  </si>
  <si>
    <t>Aplicar lo establecido en el  manual de Políticas de seguridad de la información S-M-02, en lo relacionado con la gestión y administración de usuarios al sistema de información y con los perfiles y permisos del directorio activo DA.</t>
  </si>
  <si>
    <r>
      <t xml:space="preserve">Con corte al primer cuatrimestres de 2023, el proceso aporto la evidencia de acuerdo con lo solicitado en el control, en este sentido el proceso envía los pantallazos de  de directorio activo de usuarios registrados, correspondiente al periodo evaluado. 
</t>
    </r>
    <r>
      <rPr>
        <b/>
        <sz val="10"/>
        <color theme="1"/>
        <rFont val="Tahoma"/>
        <family val="2"/>
      </rPr>
      <t>Se evidencia que la aplicación del control es efectiva y contribuye a la mitigación del riesgo, se recomienda continuar con la implementación del control.</t>
    </r>
  </si>
  <si>
    <r>
      <t xml:space="preserve">Para el corte correspondiente al primer cuatrimestre de 2023, no se presenta ningún caso que genere  dentro del proceso precontractual el registro en el formato C-F-31  «Evaluación Técnica definitiva» por parte de los procesos involucrados.
</t>
    </r>
    <r>
      <rPr>
        <b/>
        <sz val="10"/>
        <color theme="1"/>
        <rFont val="Tahoma"/>
        <family val="2"/>
      </rPr>
      <t>No es posible evaluar el control debido a que no se generó ningún proceso contractual que lo activara.</t>
    </r>
    <r>
      <rPr>
        <sz val="10"/>
        <color theme="1"/>
        <rFont val="Tahoma"/>
        <family val="2"/>
      </rPr>
      <t xml:space="preserve">
</t>
    </r>
  </si>
  <si>
    <t>Relación de contratos del periodo a evaluar
TF-F-45 Verificación requisitos de hoja de vida
Hojas de vida personal vinculado
Anexo Técnico personal en misión
ECO, Formato TH-F-45 Relación de contratos con número o Radicado</t>
  </si>
  <si>
    <r>
      <t xml:space="preserve">Con corte al primer cuatrimestre de 2023 el proceso anexa como evidencia  relación de personal contratado dentro del periodo en que se realiza el seguimiento como se muestra a continuación: modalidad prestación de servicios(7) personal en misión(19) y  para este cuatrimestre no se presentaron novedades  respecto a personal de planta .
Además se pudo evidenciar que el profesional de nómina verifico que los funcionarios de planta contratados en el periodo, cumplan con los requisitos, mediante de verificación  en el formato TH-F-45  « verificación requisitos hoja de vida y habilitación “actividad que se realizó antes de la vinculación del profesional,  en cumplimiento de  dispuesto  en el procedimiento  TH-PR-08 « Selección, ingreso y promoción de personal», adicionalmente se evidencio que las funcionarias encargadas de  verificar el cumplimiento de los requisitos del personal del personal en misión y contratistas, aplicaron el formato establecido.
</t>
    </r>
    <r>
      <rPr>
        <b/>
        <sz val="10"/>
        <color theme="1"/>
        <rFont val="Tahoma"/>
        <family val="2"/>
      </rPr>
      <t xml:space="preserve">Se evidencia que el proceso lleva un control efectivo y que  los documentos soporte,  se encuentran acorde con el diseño del mismo, evitando la materialización del riesgo. </t>
    </r>
  </si>
  <si>
    <t>Consulta Externa
Apoyo Diagnóstico y complementación Terapéutica
Laboratorio Clínico</t>
  </si>
  <si>
    <t>Según necesidad la coordinación de apoyos de servicios de salud y Laboratorio Clínico emite el estudio previo de conveniencia y oportunidad de acuerdo al tipo de contratación y según la necesidad del servicio, teniendo en cuenta lo establecido en el estatuto interno de contratación por acuerdo No.11 de 2019 en donde están los requisitos mediante el formato C-F-28</t>
  </si>
  <si>
    <t>Coordinación de apoyos de servicios de salud y Laboratorio Clínico</t>
  </si>
  <si>
    <r>
      <t xml:space="preserve">Con corte al primer cuatrimestre de 2023, el responsable del proceso Laboratorio clínico anexa como evidencia  (7) C-F-28 «ESTUDIO PREVIO DE CONVENIENCIA Y  OPORTUNIDAD – REQUERIMIENTOS, SUBASTA INVERSA O CONVOCATORIA  PUBLICA» correspondientes al periodo evaluado.
Adicionalmente el servicio de Imageneología anexa formato C-F-27, ESTUDIO PREVIO DE CONVENIENCIA Y OPORTUNIDAD - PRESTACIÓN DE SERVICIOS (PRESTACION DE SERVICIOS PROFESIONALES ESPECIALIZADOS EN RADIOLOGIA PARA LA ESE HOSPITAL UNIVERSITARIO SAN RAFAEL DE TUNJA ), </t>
    </r>
    <r>
      <rPr>
        <b/>
        <sz val="10"/>
        <color theme="1"/>
        <rFont val="Tahoma"/>
        <family val="2"/>
      </rPr>
      <t>formato que al verificar en listado maestro de documentos DARUMA, debe ser revisado y/o actualizado ya que cuenta con el nombre de anterior gerente del hospital; a la vez este formato no se encuentra documentado dentro del control y los soportes del mismo.</t>
    </r>
    <r>
      <rPr>
        <sz val="10"/>
        <color theme="1"/>
        <rFont val="Tahoma"/>
        <family val="2"/>
      </rPr>
      <t xml:space="preserve">
</t>
    </r>
    <r>
      <rPr>
        <b/>
        <sz val="10"/>
        <color theme="1"/>
        <rFont val="Tahoma"/>
        <family val="2"/>
      </rPr>
      <t xml:space="preserve">
Recomendación:  Es necesario que el proceso responsable verifique y actualice el  formato C-F-27, ESTUDIO PREVIO DE CONVENIENCIA Y OPORTUNIDAD - PRESTACIÓN DE SERVICIOS (PRESTACION DE SERVICIOS PROFESIONALES ESPECIALIZADOS EN RADIOLOGIA PARA LA ESE HOSPITAL UNIVERSITARIO SAN RAFAEL DE TUNJA, respecto al representante legal , se recomienda no colocar nombres, adicionalmente ajustar el control y los soportes del mismo incluyendo los formatos utilizados de acuerdo al tipo de contratación y según la necesidad del servicio. </t>
    </r>
  </si>
  <si>
    <t>Según necesidad la coordinación de apoyos de servicios de salud y Laboratorio Clínico y Laboratorio Clínico, basado en los requisitos contractuales y especificaciones técnicas emite el Concepto Técnico a través del formato C-F-31 Evaluación técnica Definitiva</t>
  </si>
  <si>
    <t xml:space="preserve">Con corte al primer cuatrimestre de 2023, el responsable del proceso anexa como evidencia (7)  formatos C-F-31 EVALUACIÓN TECNICA DEFINITIVA correspondientes al periodo evaluado, lo que permite evidenciar la aplicación del control.
Sin embargo al verificar estos soportes se evidencia que los formatos de evaluación técnica C-F-31  aportados por el proceso no coincide con  lo documentado en el listado maestro de Daruma,  se observa que alteraron el formato ya que omitieron el primer componente del formato denominado: “VERIFICACIÓN DE DOCUMENTOS Y REQUISITOS TÉCNICOS”. 
Se recomienda al proceso no modificar los documentos establecidos en nuestro Sistema de gestión documental. 
</t>
  </si>
  <si>
    <t>Gestión Farmacéutica</t>
  </si>
  <si>
    <t>El Coordinador Administrativo de farmacia por requerimiento analiza la viabilidad de la necesidad de adquisición de medicamentos y dispositivos y emite el requerimiento de acuerdo al tipo de contratación según lo establecido en el  Procedimiento selección y adquisición de medicamentos y dispositivos médicos SF-PR-23 mediante el formato C-F-28  Estudio previo de conveniencia y oportunidad y formato C-F-31 Evaluación Técnica Definitiva</t>
  </si>
  <si>
    <t>Según necesidad prestación de servicios emite el estudio previo de conveniencia y oportunidad de acuerdo al tipo de contratación y según la necesidad del servicio, teniendo en cuenta lo establecido en el estatuto interno de contratación por acuerdo No.11 de 2019  en donde están los requisitos mediante el formato C-F-27 (ESTUDIO PREVIO DE CONVENIENCIA Y OPORTUNIDAD - PRESTACIÓN DE SERVICIOS (JUSTIFICACIÓN TÉCNICA)</t>
  </si>
  <si>
    <r>
      <t>Con corte al primer cuatrimestre de 2023, el responsable del proceso anexa como evidencia  (9) C-F-27 «ESTUDIO PREVIO DE CONVENIENCIA Y OPORTUNIDAD - PRESTACIÓN DE SERVICIOS» correspondientes al periodo evaluado, soportes de evidencias que no coinciden con la documentada en el control y los soportes.
Adicionalmente al verificar el  formato  C-F-27, ESTUDIO PREVIO DE CONVENIENCIA Y OPORTUNIDAD - PRESTACIÓN DE SERVICIOS</t>
    </r>
    <r>
      <rPr>
        <b/>
        <sz val="10"/>
        <color theme="1"/>
        <rFont val="Tahoma"/>
        <family val="2"/>
      </rPr>
      <t xml:space="preserve">  en listado maestro de documentos DARUMA, debe ser revisado y/o actualizado ya que cuenta con el nombre de anterior gerente del hospital.</t>
    </r>
    <r>
      <rPr>
        <sz val="10"/>
        <color theme="1"/>
        <rFont val="Tahoma"/>
        <family val="2"/>
      </rPr>
      <t xml:space="preserve">
</t>
    </r>
    <r>
      <rPr>
        <b/>
        <sz val="10"/>
        <color theme="1"/>
        <rFont val="Tahoma"/>
        <family val="2"/>
      </rPr>
      <t xml:space="preserve">
Recomendación:  Es necesario que el proceso responsable ajustar el control y los soportes del mismo incluyendo los formatos utilizados de acuerdo al tipo de contratación y según la necesidad del servicio. 
Los documentos que soportan el control no se encuentran acorde con el diseño del mismo</t>
    </r>
  </si>
  <si>
    <t>Según la necesidad la oficina de prestación de servicio, basado en los requisitos contractuales y especificaciones técnicas emite el Concepto Técnico a través del formato C-F-31 Evaluación técnica Definitiva (para entidades), TH-F-68 ENTREVISTA CONCEPTO TÉCNICO    
( SUPERVISOR) ( CPS)</t>
  </si>
  <si>
    <t xml:space="preserve">Uso indebido por parte del personal del HUSRT de los activos muebles y/o bienes de consumo
Falencia en el control de las cantidades a utilizar en determinadas tareas.
Falta de sentido de pertenencia </t>
  </si>
  <si>
    <t xml:space="preserve">Gestión de Suministros y activos fijos 
</t>
  </si>
  <si>
    <t xml:space="preserve">Corrupción </t>
  </si>
  <si>
    <t>El técnico administrativo de almacén encargado del modulo del activos del sistema de información siente recibe las solicitudes de los procesos por el mismo sistema de información, genera la salida de almacén a través del comprobante de egreso, el cual es aprobado por el coordinador de almacén quien analiza la aprobación del mismo, el comprobante se entrega a los técnicos encargados de llevar el suministro a cada área quien hace la solicitud al encargado de bodega para solicitar el pedido, el cual es llevado a las áreas solicitantes.
Para casos especiales en que no se realice el pedido por el modulo de servinte se hace a través del formato A-F-01 "Solicitud insumos almacén". que posterior se realiza el procedimiento anterior</t>
  </si>
  <si>
    <t xml:space="preserve">Solicitud de pedido de insumos de consumo
Comprobante de egreso Servinte/ modulo de activos
</t>
  </si>
  <si>
    <t>Coordinador de Almacén</t>
  </si>
  <si>
    <r>
      <t xml:space="preserve">El proceso aporta dieciséis comprobantes de egreso de servinte correspondientes al periodo a evaluar,  debidamente firmados, la muestra avala el recibido a satisfacción en cada servicio y la verificación del coordinador de almacén en cuanto a las cantidades a utilizar en cada área.
</t>
    </r>
    <r>
      <rPr>
        <b/>
        <sz val="10"/>
        <color theme="1"/>
        <rFont val="Tahoma"/>
        <family val="2"/>
      </rPr>
      <t xml:space="preserve">Se recomienda  tener en cuenta  lo establecido en la  Guía de administración de riesgos y controles  versión 5, en cuanto al  diseño del riesgo de corrupción ,se debe  describir claramente los  componente de su definición  (acción u omisión + uso del poder + desviación de la gestión de lo público + el beneficio privado), se sugiere replantear  el riesgo " Posible detrimento patrimonial por uso  indebido  de los bienes de consumo, en favorecimiento de un tercero."
En cuanto al diseño del control , No existe relación entre la causa y el control identificado  de tal forma que  el control no mitigara el riesgo así este operando. La  OACI,recomienda rediseñar el control
Es importante verificar la celda de la la zona de riesgo residual, (según matriz de calor residual)seria extremo  lo cual afecta el tratamiento del mismo y el establecimiento de plan de acción; se evidencian errores de parametrización
</t>
    </r>
    <r>
      <rPr>
        <sz val="10"/>
        <color theme="1"/>
        <rFont val="Tahoma"/>
        <family val="2"/>
      </rPr>
      <t xml:space="preserve">
</t>
    </r>
  </si>
  <si>
    <t>El coordinador ambiental  realizara campañas de sensibilización  para la racionalización del uso de papel</t>
  </si>
  <si>
    <r>
      <t xml:space="preserve">Con corte al primer cuatrimestre de 2023, el responsable del proceso no adjunta evidencias  de la ejecución del control
</t>
    </r>
    <r>
      <rPr>
        <b/>
        <sz val="10"/>
        <color theme="1"/>
        <rFont val="Tahoma"/>
        <family val="2"/>
      </rPr>
      <t xml:space="preserve">Se recomienda  tener en cuenta  lo establecido en la  Guía de administración de riesgos y controles  versión 5, en cuanto al  diseño del riesgo de corrupción ,se debe  describir claramente los  componente de su definición  (acción u omisión + uso del poder + desviación de la gestión de lo público + el beneficio privado), se sugiere replantear  el riesgo " Posible detrimento patrimonial por uso  indebido  de los bienes de consumo, en favorecimiento de un tercero."
En cuanto al diseño del control , No existe relación entre la causa y el control identificado  de tal forma  el control no mitigara el riesgo así este operando y las evidencias soportes de la ejecución no son acordes al diseño del mismo.  La  OACI  recomienda rediseñar el control y las evidencias del mismo.
</t>
    </r>
  </si>
  <si>
    <t xml:space="preserve">Falta de integridad del funcionario.
Ausencia de normas, reglamentos políticas procesos y procedimientos.
Existencia de intereses personales.
Existencia de interés personal de la autoridad para desviar u omitir los procedimientos al interior de la entidad.
</t>
  </si>
  <si>
    <t>posibilidad de trafico de influencias conflicto de intereses  (amistas o enemistad,  persona influyente) en el proceso de vinculación de personal</t>
  </si>
  <si>
    <t>Oficina de Gestión de Talento Humano</t>
  </si>
  <si>
    <t>El coordinador de talento humano aplica  el instructivo TH-INS-01 instructivo conflicto de interés para la vinculación de personal.</t>
  </si>
  <si>
    <t>realizar cronograma de plan de acción de la política de conflicto de interés. Actualización del instructivo conflicto de interés.</t>
  </si>
  <si>
    <t>Coordinador de Gestión de Talento Humano</t>
  </si>
  <si>
    <t>Actividades ejecutadas / actividades planeadas.</t>
  </si>
  <si>
    <r>
      <t xml:space="preserve">Para el corte al primer cuatrimestre de 2023, el responsable del proceso, adjunta como evidencia,  oficio radicado ante la la oficina de gestión el riesgo de la institución en el cual solicita «[…]ampliar el plazo de implementación del plan de acción de los riesgos de corrupción, opacidad y fraude (sicof), atendiendo  que las fechas establecidas en el cronograma de seguimiento se encuentran sobre tiempo para darle cumplimiento, dado que estos riesgos fueron aprobados el 25 de abril de 2023 y solicitan el cargue de información a 28 de abril de 2023 y el seguimiento de las acciones quedo con fecha de 30 de abril de 2023.
</t>
    </r>
    <r>
      <rPr>
        <b/>
        <sz val="10"/>
        <color theme="1"/>
        <rFont val="Tahoma"/>
        <family val="2"/>
      </rPr>
      <t>Se recomienda  tener en cuenta  lo establecido en la  Guía de administración de riesgos y controles  versión 5, en cuanto al  diseño del riesgo, se debe  describir claramente los  componente de su definición  (acción u omisión + uso del poder + desviación de la gestión de lo público + el beneficio privado), adicionalmente el control no es claro y su diseño es inadecuada, no cumple con la estructura y las evidencias no son claras.
Es importante verificar la celda de la la zona de riesgo residual, (según matriz de calor residual)seria extremo  lo cual afecta el tratamiento del mismo y el establecimiento de plan de accion; en los  atributos no fue diligenciado el espacio de calificación.
Es importante dar cumplimiento al plan de acción propuesto en los tiempos establecidos</t>
    </r>
  </si>
  <si>
    <t xml:space="preserve">El profesional universitario de  talento humano aplica lo dispuesto en la ley 50 de 1990 y  ley 394 de 1996 y reglamentarios   cesantías del régimen retroactivo. </t>
  </si>
  <si>
    <t>ley 50 de 1990 y  ley 394 de 1996 y reglamentarios   cesantías del régimen retroactivo.</t>
  </si>
  <si>
    <t>Documentar procedimiento de retiro parcial de cesantías.</t>
  </si>
  <si>
    <r>
      <t xml:space="preserve">Con corte al primer cuatrimestre de 2023,  el responsable del proceso, adjunta como evidencia,  oficio radicado ante la la oficina de gestión el riesgo de la institución en el cual solicita «[…]ampliar el plazo de implementación del plan de acción de los riesgos de corrupción, opacidad y fraude (sicof), atendiendo  que las fechas establecidas en el cronograma de seguimiento se encuentran sobre tiempo para darle cumplimiento, dado que estos riesgos fueron aprobados el 25 de abril de 2023 y solicitan el cargue de información a 28 de abril de 2023 y el seguimiento de las acciones quedo con fecha de 30 de abril de 2023.
 </t>
    </r>
    <r>
      <rPr>
        <b/>
        <sz val="10"/>
        <color theme="1"/>
        <rFont val="Tahoma"/>
        <family val="2"/>
      </rPr>
      <t>Se recomienda  tener en cuenta  lo establecido en la  Guía de administración de riesgos y controles  versión 5, en cuanto al  diseño del riesgo, se debe  describir claramente los  componente de su definición  (acción u omisión + uso del poder + desviación de la gestión de lo público + el beneficio privado), adicionalmente el control no es claro y su diseño es inadecuada, no cumple con la estructura y   no dejan  un registro que permita evidencia la ejecución del mismo, el soporte de la evidencia en este caso (ley 50 de 1990 y  ley 394 de 1996 y reglamentarios   cesantías del régimen retroactivo.)
Es importante verificar la celda de la la zona de riesgo residual, (según matriz de calor residual)seria extremo  lo cual afecta el tratamiento del mismo y el establecimiento de plan de acción; en los  atributos no fue diligenciado el espacio de calificación.</t>
    </r>
  </si>
  <si>
    <t>operacional, reputaciones, legal, financiero</t>
  </si>
  <si>
    <t xml:space="preserve">Exceso de poder
Intereses particulares
Falencias en la seguridad de la información
Fallas en la custodia de la información
Manejo indebido de la información
</t>
  </si>
  <si>
    <t>Posibilidad de Uso indebido de la información para obtener un beneficio particular.</t>
  </si>
  <si>
    <t>Gestión de sistema de información y comunicaciones</t>
  </si>
  <si>
    <t>Los profesionales de talento humano a través de la plataforma GLPI solicitan usuario para los funcionarios que ingresan, la oficina de tecnología de la información da respuesta.
Cuando se retira el funcionario, los profesionales de talento humano envían la solicitud de cancelación del usuario. 
En el sistema de información SERVINTE cuenta con  los LOG de auditoria donde se puede evidenciar la trazabilidad de los usuarios que usan la historia clínica.
Se aplica el procedimiento S-PR-13 Gestión y administración de perfiles de usuario de sistema de información.", sin embargo se requiere actualización del mismo</t>
  </si>
  <si>
    <t xml:space="preserve">Sistema de información GLPI
Fortamato S-F-31 "Solicitud creación de usuarios sistemas de información"
</t>
  </si>
  <si>
    <t xml:space="preserve">Actualizar procedimiento  procedimiento S-PR-13 Gestión y administración de perfiles de usuario de sistema de información.", </t>
  </si>
  <si>
    <t>Coordinador de Tecnologías de la información.</t>
  </si>
  <si>
    <t xml:space="preserve">Modificación de la información de manera anónima
Ciberataques hechos de manera externa que afectan la información de la institución.
Vulnerabilidad del sistema información de la institución.
Divulgación de información confidencial por parte de los empleados de forma accidental.
</t>
  </si>
  <si>
    <t xml:space="preserve">Posibilidad de ataques cibernéticos que modifiquen la información guardada. </t>
  </si>
  <si>
    <t>Fallas Tecnológicas</t>
  </si>
  <si>
    <t>El profesional universitario de Gestión de tecnología de la información y las comunicaciones  deberá mantener vigente y realizar supervisión de los contrato de mantenimiento de los sistemas de información:  
1. Servinte clínica suite.
2. Daruma salud.
3.   Orfeo.
4. Enterprise Imaging.
6.  Sicof RP
7. Comprobar 
8. Corum</t>
  </si>
  <si>
    <t>Contratos e informes de supervisión.</t>
  </si>
  <si>
    <r>
      <t xml:space="preserve">Con corte al primer cuatrimestre de 2023, el proceso  adjunto evidencia de los  Contratos e informes de supervisión del periodo evaluado.
</t>
    </r>
    <r>
      <rPr>
        <b/>
        <sz val="10"/>
        <color theme="1"/>
        <rFont val="Tahoma"/>
        <family val="2"/>
      </rPr>
      <t xml:space="preserve">Se recomienda ajustar el diseño del riesgo, describiendo claramente el beneficio privado, adicionalmente el control no es claro y su definición es inadecuada, ya que no ataca las causas que dieron origen al riesgo, analizar si los atributos de implementación son (Manuales o automáticos), verificar soportes de evidencias , ya que los informes de supervisión están codificados  en nuestro sistemas de gestión documental.
Es importante verificar la celda de la la zona de riesgo residual, (según matriz de calor residual)seria extremo  lo cual afecta el tratamiento del mismo y el establecimiento de plan de acción; en los  atributos no fue diligenciado el espacio de calificación.
Se aclara que el nombre del proceso es "GESTIÓN DE SISTEMAS DE  INFORMACIÓN Y COMUNICACIONES"
</t>
    </r>
    <r>
      <rPr>
        <sz val="10"/>
        <color theme="1"/>
        <rFont val="Tahoma"/>
        <family val="2"/>
      </rPr>
      <t xml:space="preserve">
Se recomienda al proceso cumplir con el cargue de evidencias, para los periodos determinados y poder realizar correcto seguimiento y evaluación al control establecido.</t>
    </r>
  </si>
  <si>
    <t>Daños Activos Físicos</t>
  </si>
  <si>
    <t>Gestión de investigación e innovación</t>
  </si>
  <si>
    <t>El comité de investigación y bioética en investigación bajo la resolución 252 de 2020, quienes realizan la aprobación y seguimiento de las investigaciones de la ESE HUSRT.
Adicional Se aplica el manual GAC-M-02 MANUAL PARA EL INVESTIGADOR.</t>
  </si>
  <si>
    <t>Actas de comité de investigación y  bioética . 
GAC-F-04 Consentimiento informado comité de bioética
GAC-F-05 Carta de compromiso del comité de bioética e investigación
GAC-F- 6 formato de evaluación y seguimiento de evaluaciones.
GAC-F -14 Resumen de investigación</t>
  </si>
  <si>
    <t>Líder Gestión Académica e investigación</t>
  </si>
  <si>
    <r>
      <t xml:space="preserve">Con corte al primer cuatrimestre de 2023 no es posible evaluar el control, debido a que la  realización  de este se da mediante al actualización del GAC-M-02 «Manual para el investigador». y esta actualización tiene fecha de implementación el mes de agosto de 2023 
</t>
    </r>
    <r>
      <rPr>
        <b/>
        <sz val="10"/>
        <color theme="1"/>
        <rFont val="Tahoma"/>
        <family val="2"/>
      </rPr>
      <t>Se recomienda ajustar el  diseño del control teniendo en cuenta lo establecido en la Guía de administración de riesgos y controles Versión 5, especificando atreves  de que realiza  la aprobación y seguimiento de las investigaciones de la ESE HUSRT, ya que en los soportes de evidencias relacionan varios formatos.
A la vez aclarar si lo descrito en el siguiente párrafo "Adicional Se aplica el manual GAC-M-02 MANUAL PARA EL INVESTIGADOR." es otro control o hace parte del mismo.</t>
    </r>
    <r>
      <rPr>
        <sz val="10"/>
        <color theme="1"/>
        <rFont val="Tahoma"/>
        <family val="2"/>
      </rPr>
      <t xml:space="preserve">
</t>
    </r>
    <r>
      <rPr>
        <b/>
        <sz val="10"/>
        <color theme="1"/>
        <rFont val="Tahoma"/>
        <family val="2"/>
      </rPr>
      <t>Se recomienda al proceso dar cumplimiento al plan de acción, actualizando el manual y articulándolo con los formatos mencionados con objeto  de realizar correcto seguimiento y evaluación al control establecido.
Es importante verificar la celda  atributos  valoración de control  no fue diligenciado el espacio de calificación. Se evidencian errores de parametrización</t>
    </r>
  </si>
  <si>
    <t>Gestión financiera</t>
  </si>
  <si>
    <t xml:space="preserve">Errores de información o registro presupuestal.
Personal con deseo de adulterar o intención de ocultar información real del hospital
Manipulación de las cifras para demostrar resultados favorables
</t>
  </si>
  <si>
    <t>Gestión Financiera</t>
  </si>
  <si>
    <t xml:space="preserve">
Los responsables dan aplicabilidad a la resolución 048 de 2021 políticas para mantener la sostenibilidad del sistema contable, a demás La contadora realiza verificación de la información suministrada por las dependencias MENSUALMENTE  a través del sistema de información SERVINTE,  además  el revisor fiscal dictamina los estados financieros mensuales de la entidad.
</t>
  </si>
  <si>
    <r>
      <t xml:space="preserve">Con corte al primer cuatrimestre de 2023, gestión financiera adjunta como evidencia la publicación de estados financieros y de las ejecuciones presupuestales de enero a marzo de 2023 en el espacio web del hospital. sin embargo, el control no garantiza la calidad de la información debido a que los riesgos se pueden presentar en  la preparación de la información previa a la elaboración de informes.
</t>
    </r>
    <r>
      <rPr>
        <b/>
        <sz val="10"/>
        <color theme="1"/>
        <rFont val="Tahoma"/>
        <family val="2"/>
      </rPr>
      <t>Se recomienda aportar evidencia de la verificación que hace contabilidad con las dependencias mensualmente como soporte para evaluar el riesgo, toda vez que en este punto se consolida la información que proviene de las demás áreas y que refleja las operaciones financieras de la entidad.
Existen debilidades en el diseño del control, ya que  su estructura no cuenta con los criterios de diseño (responsable, acción y complemento), no mitiga la causa que dio origen al riesgo por sí mismo
Se recomienda ajustar el diseño del riesgo(incluir el beneficio privado)  y el soporte de la evidencia ( Resolución 048 de 2021) no permite verificar la ejecución del control 
Es importante verificar la celda  tratamiento teniendo en cuenta que en zona de riesgos extremo se debe elaborar plan de acción ; en los  atributos no fue diligenciado el espacio de calificación. Se evidencian errores de parametrización</t>
    </r>
  </si>
  <si>
    <t xml:space="preserve">falta de valores y principios institucionales del personal del servicio farmacéutico.
</t>
  </si>
  <si>
    <t>Posibilidad de afectación económica por hurto o perdida de medicamentos y dispositivos médicos con alto valor comercial en el servicio farmacéutico derivados de falta de principios y valores institucionales del personal del servicio farmacéutico.</t>
  </si>
  <si>
    <t>Servicio farmacéutico</t>
  </si>
  <si>
    <t xml:space="preserve">Los regentes y tecnólogos administrativos realizan los inventarios aleatorios mensualmente a través del formato SF-F-58 "Control de inventarios y fechas de vencimiento", además aplica el procedimiento SF-PR-29 Realización de inventario físico de medicamentos y dispositivos médicos
</t>
  </si>
  <si>
    <r>
      <t xml:space="preserve">formato SF-F-58 "Control de inventarios y fechas de vencimiento"
</t>
    </r>
    <r>
      <rPr>
        <sz val="10"/>
        <color rgb="FFFF0000"/>
        <rFont val="Tahoma"/>
        <family val="2"/>
      </rPr>
      <t>Procedimiento SF-PR-29 Realización de inventario físico de medicamentos y dispositivos médicos</t>
    </r>
  </si>
  <si>
    <t xml:space="preserve">Coordinador de servicio farmacéutico </t>
  </si>
  <si>
    <r>
      <t xml:space="preserve">Con corte al primer  cuatrimestres de 2023, el proceso adjunta, formatos SF-F-58 "Control de inventarios y fechas de vencimiento diligenciados del periodo evaluado, lo cual permite  evidenciar que los  regentes y tecnólogos administrativos realizan los inventarios aleatorios según lo describe el control
</t>
    </r>
    <r>
      <rPr>
        <b/>
        <sz val="10"/>
        <rFont val="Tahoma"/>
        <family val="2"/>
      </rPr>
      <t>Existen debilidades frente a la identificación de las causas,   se recomienda efectuar un mayor análisis para determinar las situaciones que pueden ocasionar prácticas corruptas, qué reflejan un comportamiento evidentemente incorrecto, con el fin de facilitar el diseño de controles.
Se recomienda ajustar el diseño del riesgo(incluir el beneficio privado)  y el soporte de la evidencia no es el procedimiento, sino el formato por medio de la cual se aplica , para esta caso seria el formatos SF-F-58 "Control de inventarios y fechas</t>
    </r>
  </si>
  <si>
    <t>Posibilidad de afectación económica por hurto o perdida de medicamentos y dispositivos médicos  de los carro de paro derivados de falta de principios y valores institucionales del personal responsable</t>
  </si>
  <si>
    <t xml:space="preserve">Servicio farmacéutico
Terapia Respiratoria
Enfermería.
</t>
  </si>
  <si>
    <r>
      <rPr>
        <b/>
        <sz val="10"/>
        <color theme="1"/>
        <rFont val="Tahoma"/>
        <family val="2"/>
      </rPr>
      <t>C</t>
    </r>
    <r>
      <rPr>
        <sz val="10"/>
        <color theme="1"/>
        <rFont val="Tahoma"/>
        <family val="2"/>
      </rPr>
      <t>on corte al primer  cuatrimestres de 2023, el proceso adjunta soportes de formato SF-F-59 AUDITORIA CARRO DE PAROS, traslados medicamento carro de paros SERVINTE,informes Auditoría Kit de emergencia y carros de paro.</t>
    </r>
    <r>
      <rPr>
        <b/>
        <sz val="10"/>
        <color theme="1"/>
        <rFont val="Tahoma"/>
        <family val="2"/>
      </rPr>
      <t xml:space="preserve"> Los documentos que soportan el control NO  se encuentran acorde con el diseño de control.      
Existen debilidades frente a la identificación de las causas,   se recomienda efectuar un mayor análisis para determinar las situaciones que pueden ocasionar prácticas corruptas, qué reflejan un comportamiento evidentemente incorrecto, con el fin de facilitar el diseño de controles.      
Existen debilidades en el diseño del control, ya que  su estructura no cuenta con los criterios de diseño (responsable, acción y complemento), no mitiga la causa que dio origen al riesgo por sí mismo
Se recomienda ajustar el diseño del riesgo(incluir el beneficio privado)  y el soporte de la evidencia no es Aplicar procedimiento TRA-PR-53, sino el formato por medio de la cual se aplica el mismo que para esta caso seria el formatos SF-F-58 "Control de inventarios y fechas
Es importante verificar la celda  tratamiento teniendo en cuenta que en zona de riesgos extremo se debe elaborar plan de acción ; en los  atributos de la valoración del control no fue diligenciado el espacio de calificación. Se evidencian errores de parametrización</t>
    </r>
  </si>
  <si>
    <t>Falta de pertenencia con los recursos de la institución intereses económicos y/o personales , falta de mecanismos para controlar el uso de equipos biomédicos.</t>
  </si>
  <si>
    <t xml:space="preserve">Posible uso indebido y/o perdida de equipos biomédicos por intereses  personales
</t>
  </si>
  <si>
    <t>Gestión tecnológica</t>
  </si>
  <si>
    <t>El técnico biomédico identifica el daño del equipo biomédico por mala manipulación  a través de la rondas diarias registradas en el formato IB-F-05 "Reporte diario de fallas de equipos biomédicos" y por los llamados de las áreas a través del aplicativo HRCATCH, al identificar el daño del equipo biomédico por mala manipulación solitan al servicio responsable el diligenciamiento del formato F-54 "Reporte de daño de dotación hospitalaria, se diagnostica el equipo, se realiza el mantenimiento correspondiente,  se programa la capacitación en el servicio y  se deja registro en acta, con el fin de evitar la ocurrencia del evento.</t>
  </si>
  <si>
    <t>formato IB-F-05 "Reporte diario de fallas de equipos biomédicos"
 llamados de las áreas a través del aplicativo HRCATCH,
 formato F-54 "Reporte de daño de dotación hospitalaria
acta de reunión</t>
  </si>
  <si>
    <t>Documentar el procedimiento "daño equipo biomédico por mala manipulación"</t>
  </si>
  <si>
    <t>Coordinador de gestión de la tecnología</t>
  </si>
  <si>
    <r>
      <rPr>
        <b/>
        <sz val="10"/>
        <color theme="1"/>
        <rFont val="Tahoma"/>
        <family val="2"/>
      </rPr>
      <t>C</t>
    </r>
    <r>
      <rPr>
        <sz val="10"/>
        <color theme="1"/>
        <rFont val="Tahoma"/>
        <family val="2"/>
      </rPr>
      <t xml:space="preserve">on corte al primer  cuatrimestres de 2023, el proceso adjunta soportes de formato diligenciado IB-F-05 "Reporte diario de fallas de equipos biomedicos"de periodo evaluado, adicionalmente aporta evidencias del formato TH-F-15 asistencia de colaboradores a eventos de capacitación, en donde relaciona las actividades de capacitación realizadas a los servicios. </t>
    </r>
    <r>
      <rPr>
        <b/>
        <sz val="10"/>
        <color theme="1"/>
        <rFont val="Tahoma"/>
        <family val="2"/>
      </rPr>
      <t>Formato que no se encuentra relacionado en el control, ni en los soportes de las evidencias.</t>
    </r>
    <r>
      <rPr>
        <sz val="10"/>
        <color theme="1"/>
        <rFont val="Tahoma"/>
        <family val="2"/>
      </rPr>
      <t xml:space="preserve"> </t>
    </r>
    <r>
      <rPr>
        <b/>
        <sz val="10"/>
        <color theme="1"/>
        <rFont val="Tahoma"/>
        <family val="2"/>
      </rPr>
      <t xml:space="preserve">No adjunta soportes de los  llamados de las áreas a través del aplicativo HRCATCH, ni del formato F-54 "Reporte de daño de dotación hospitalaria, acta de reunión. 
Los documentos que soportan el control NO  se encuentran acorde con el diseño de control.      
Se recomienda ajustar el diseño del riesgo incluir  el impacto que generaría  el uso indebido y/o perdida de equipos biomédicos . (posibilidad de afectación económica ), el diseño del control no ataca la causa identificada y dar cumplimiento al plan de acción establecido
Es importante verificar la celda  atributos  valoración de control  no fue diligenciado el espacio de calificación. Se evidencian errores de parametrización
</t>
    </r>
  </si>
  <si>
    <t>ojo corregir incluir identificación del riesgo</t>
  </si>
  <si>
    <t xml:space="preserve">Declaración del conocimiento código de ética </t>
  </si>
  <si>
    <r>
      <t xml:space="preserve">Con corte al primer cuatrimestre de 2023, El proceso presenta evidencia de 5 certificaciones de recibidos a satisfacción junto a facturas,  las  cuatro evidencias corroboran que hay coincidencia entre la certificación de recibido a satisfacción, la factura y el comprobante de ingreso, cumpliendo con las especificaciones técnicas de los bienes e insumos. 
</t>
    </r>
    <r>
      <rPr>
        <b/>
        <sz val="10"/>
        <color theme="1"/>
        <rFont val="Tahoma"/>
        <family val="2"/>
      </rPr>
      <t>Se evidencia que los control es efectivo, le apunta al riesgo y están funcionando en forma adecuada.</t>
    </r>
    <r>
      <rPr>
        <sz val="10"/>
        <color theme="1"/>
        <rFont val="Tahoma"/>
        <family val="2"/>
      </rPr>
      <t xml:space="preserve">
</t>
    </r>
    <r>
      <rPr>
        <b/>
        <sz val="10"/>
        <color theme="1"/>
        <rFont val="Tahoma"/>
        <family val="2"/>
      </rPr>
      <t xml:space="preserve">Se recomienda actualizar el proceso A-PR-01 ya que se encuentra desactualizado en el sistema DARUMA
Se evidencia que los  Criterios para calificar el impacto en riesgos de corrupción, no se ajusta a  lo establecido en la  Guía de administración de riesgos y controles  versión 5, en cuanto al  diseño del riesgo de corrupción se debe  describir claramente los  componente de su definición  (acción u omisión + uso del poder + desviación de la gestión de lo público + el beneficio privado)
</t>
    </r>
  </si>
  <si>
    <r>
      <t xml:space="preserve">Con corte al primer cuatrimestre de 2023, el responsable del proceso anexa como evidencia formatos C-F-31 EVALUACIÓN TECNICA DEFINITIVA correspondientes al periodo evaluado, No adjuntan evidencias del TH-F-68 ENTREVISTA CONCEPTO TÉCNICO   SUPERVISOR) ( CPS).
Se recomienda  verificar el control y sus respectivos soportes de evidencias de acuerdo al tipo de contratación y según la necesidad del servicio. 
</t>
    </r>
    <r>
      <rPr>
        <b/>
        <sz val="10"/>
        <color theme="1"/>
        <rFont val="Tahoma"/>
        <family val="2"/>
      </rPr>
      <t>Los documentos que soportan el control no se encuentran acorde con el diseño del mismo</t>
    </r>
    <r>
      <rPr>
        <sz val="10"/>
        <color theme="1"/>
        <rFont val="Tahoma"/>
        <family val="2"/>
      </rPr>
      <t xml:space="preserve">
</t>
    </r>
  </si>
  <si>
    <t>OBSERVACIONES Y RECOMENDACIONES OACI PRIMER CUATRIMESTRE 2023</t>
  </si>
  <si>
    <r>
      <rPr>
        <sz val="10"/>
        <color rgb="FFFF0000"/>
        <rFont val="Tahoma"/>
        <family val="2"/>
      </rPr>
      <t>falta de valores y principios intitucionales del personal responsable de carro de paro</t>
    </r>
    <r>
      <rPr>
        <sz val="10"/>
        <rFont val="Tahoma"/>
        <family val="2"/>
      </rPr>
      <t xml:space="preserve">.
Falta de adherencia al procedimiento TRA-PR-53 "Custodia, verificación, uso y reposición de carro de paro y reservas autorizadas.
</t>
    </r>
  </si>
  <si>
    <r>
      <t xml:space="preserve">Con corte al primer cuatrimestre de 2023, se presentan como evidencia por parte del responsable del proceso Matriz OAJ-F-07 general de procesos, Informe trimestral al Comité de Conciliación por parte de la secretario técnica, lo cual permite evidecniar que Los abogados de la oficina jurídica realizan seguimiento diario a los procesos judiciales frente a términos para defensa técnica.
</t>
    </r>
    <r>
      <rPr>
        <b/>
        <sz val="10"/>
        <color theme="1"/>
        <rFont val="Tahoma"/>
        <family val="2"/>
      </rPr>
      <t xml:space="preserve">Se evidencia que el proceso lleva un control efectivo y que  los documentos soporte,  se encuentran acorde con el diseño del mismo, evitando la materialización del riesgo. </t>
    </r>
  </si>
  <si>
    <r>
      <t xml:space="preserve">Dentro de las evidencias presentadas con corte al primer cuatrimestre de 2023 , El proceso anexa pantallazo en los que se muestra listado de perfiles de usuarios asignados del periodo evaluado, y formato  S-F-39 SOLICITUD CREACIÓN DE USUARIOS SISTEMAS DE INFORMACION, el cual no coincide con lo descrito en los soportes de evidencias. Los documentos que soportan el control no se encuentran acorde con el diseño del mismo   
</t>
    </r>
    <r>
      <rPr>
        <b/>
        <sz val="10"/>
        <color theme="1"/>
        <rFont val="Tahoma"/>
        <family val="2"/>
      </rPr>
      <t xml:space="preserve">Es necesario que en la descripción del riesgo de corrupción cuenten con  los componentes de su definición según Guía de administración de riesgos y controles  versión 5: (acción u omisión + uso del poder + desviación de la gestión de lo público + el beneficio privado) . Se recomienda ajustar el diseño del riesgo, describiendo claramente sus componente  y a que información se refiere; adicionalmente el control no es claro y su diseño es inadecuada, ya describe varias actividades, interviene varios responsables como son. ( profesionales de talento humano y profesionales encargados de realizar la auditoria  que realizan la trazabilidad de los usuarios que usan la historia clínica), con lo descrito en este control se pueden identificar mas controles. 
Es importante verificar la celda de la  zona de riesgo residual, (según matriz de calor residual)seria extremo  lo cual afecta el tratamiento del mismo y el establecimiento de plan de acción; en los  atributos no fue diligenciado el espacio de calificación.
Se aclara que el nombre del proceso es "GESTIÓN DE SISTEMAS DE  INFORMACIÓN Y COMUNICACIONES"
</t>
    </r>
    <r>
      <rPr>
        <sz val="10"/>
        <color theme="1"/>
        <rFont val="Tahoma"/>
        <family val="2"/>
      </rPr>
      <t xml:space="preserve">
Se recomienda realizar la actualización del procedimiento S-PR-13 «Gestión y administración de perfiles de usuario de sistema de información» con el fin de dar cumplimiento al control y revenir  la posible materialización del riesgo.</t>
    </r>
  </si>
  <si>
    <r>
      <t xml:space="preserve">Con corte al primer cuatrimestre de 2023 , el proceso adjunta los siguientes formatos Plan Anual de auditoria OACI-F-02 vigencia 2023,Declaración de Conocimiento código de Ética de la Auditoria Interna  Anexo 1 de Código de Ética, Carta de representación de veracidad de la información OACI-F-06 ,Formato OACI-F-15 Compromiso de confidencialidad del Auditor , correspondientes a las auditorias programadas para el primer cuatrimestre las cuales relaciono  a continuación: Auditoria  realizada al proceso SIAU y Consulta externa. Los documentos que soportan el control se encuentran acorde con el diseño de control.
El riesgo y control esta diseñado de acuerdo a los lineamientos de la guía de administración de riesgos y controles versión 5 
</t>
    </r>
    <r>
      <rPr>
        <b/>
        <sz val="10"/>
        <color theme="1"/>
        <rFont val="Tahoma"/>
        <family val="2"/>
      </rPr>
      <t>Se evidencia que el control es efectivo, le apuntan al riesgo y están funcionando en forma adecuada, se recomienda continuar con la implementación del control.
Se evidencia que los  Criterios para calificar el impacto en riesgos de corrupción, no se ajusta a  lo establecido en la  Guía de administración de riesgos y controles  versión 5,adicionalmente, la valoracion del  impacto fue analizado   y calificado previamente  por el proceso en la fase de descripción del riesgo y se observa que fue ajustado, el cual arrojaba una zona de riesgo residual alto,  se recomienda tener en cuenta el análisis realizado por los responsables de los procesos.</t>
    </r>
  </si>
  <si>
    <r>
      <t xml:space="preserve">Con corte al primer cuatrimestres de 2023, se evidencia Informe de 2193 consolidado del primer trimestre , publicado en la ruta respectiva \\HSRTUNCLU\Estadisticas\Estadisticas\Estadisticas_2023\Decreto_2193_2023, y correos electrónicos de la gestión del reporte   de novedades a las áreas respectivas. y del cual se aporto informe con pantallazos que evidencian su ejecución
</t>
    </r>
    <r>
      <rPr>
        <b/>
        <sz val="10"/>
        <color theme="1"/>
        <rFont val="Tahoma"/>
        <family val="2"/>
      </rPr>
      <t xml:space="preserve">Se evidencia que la aplicación del control es efectiva y contribuye a la mitigación del riesgo, se recomienda continuar con la implementación del control.
Se evidencia que los  Criterios para calificar el impacto en riesgos de corrupción, no se ajusta a  lo establecido en la  Guía de administración de riesgos y controles  versión 5,adicionalmente, la valoracion del  impacto fue analizado   y calificado previamente  por el proceso en la fase de descripción del riesgo y se observa que fue ajustado, el cual arrojaba una zona de riesgo residual alto,  se recomienda tener en cuenta el análisis realizado por los responsables de los procesos., y revalorar estos criterios teniendo en cuenta el impacto que generaría Posibilidad de Pérdida de recursos e imagen institucional </t>
    </r>
  </si>
  <si>
    <r>
      <t xml:space="preserve">Para el corte correspondiente al primer cuatrimestre de 2023, el responsable del proceso anexa como evidencia un ECO enviado por el proceso de Gestión Ambiental y </t>
    </r>
    <r>
      <rPr>
        <sz val="10"/>
        <color rgb="FFFF0000"/>
        <rFont val="Tahoma"/>
        <family val="2"/>
      </rPr>
      <t>diligenciado en  el formato C-F-27 «estudio previo de conveniencia y oportunidad - prestación de servicios», sin embargo el control requiere  que se diligencie el formato C-F-28 «Estudio previo de conveniencia y oportunidad requerimientos, subasta inversa o convocatoria pública</t>
    </r>
    <r>
      <rPr>
        <sz val="10"/>
        <color theme="1"/>
        <rFont val="Tahoma"/>
        <family val="2"/>
      </rPr>
      <t xml:space="preserve">». Así mismo las áreas de SST y calidad, no generaron procesos contractuales para el periodo evaluado. 
</t>
    </r>
    <r>
      <rPr>
        <b/>
        <sz val="10"/>
        <color theme="1"/>
        <rFont val="Tahoma"/>
        <family val="2"/>
      </rPr>
      <t>Se recomienda ajustar el control y los soportes de evidencia de este. Los documentos que soportan el control no se encuentran acorde con el diseño del mismo.
Se evidencia que los  Criterios para calificar el impacto en riesgos de corrupción, no se ajusta a  lo establecido en la  Guía de administración de riesgos y controles  versión 5,adicionalmente, la valoracion del  impacto fue analizado   y calificado previamente  por el proceso en la fase de descripción del riesgo y se observa que fue ajustado, el cual arrojaba una zona de riesgo residual alto,  se recomienda tener en cuenta el análisis realizado por los responsables de los procesos. y  revalorar estos criterios teniendo en cuenta el impacto que generaría Posibilidad de Sanciones administrativas y disciplinarias</t>
    </r>
  </si>
  <si>
    <r>
      <t xml:space="preserve">Con corte al primer cuatrimestre de 2023 el proceso anexa como evidencia 7 ECO utilizando el formato C-F-27 «estudio previo de conveniencia y oportunidad - prestación de servicios», el control menciona que se debe presentar en el formato C-F-28 «Estudio previo de conveniencia y oportunidad requerimientos, subasta inversa o convocatoria pública».  Evidenciando que el formato en el que se presenta la evidencia no concuerda con el solicitado en el control.
</t>
    </r>
    <r>
      <rPr>
        <b/>
        <sz val="10"/>
        <color theme="1"/>
        <rFont val="Tahoma"/>
        <family val="2"/>
      </rPr>
      <t>Se recomienda ajustar el control y los soportes de evidencia de este. 
Los documentos que soportan el control no se encuentran acorde con el diseño del mismo
Se evidencia que los  Criterios para calificar el impacto en riesgos de corrupción, no se ajusta a  lo establecido en la  Guía de administración de riesgos y controles  versión 5,adicionalmente, la valoracion del  impacto fue analizado   y calificado previamente  por el proceso en la fase de descripción del riesgo y se observa que fue ajustado, el cual arrojaba una zona de riesgo residual alto,  se recomienda tener en cuenta el análisis realizado por los responsables de los procesos. y revalorar estos criterios teniendo en cuenta el impacto que generaría la  Posibilidad de Sanciones administrativas y disciplinarias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</si>
</sst>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sz val="10"/>
      <color theme="1"/>
      <name val="Calibri"/>
      <family val="2"/>
      <scheme val="minor"/>
    </font>
    <font>
      <b/>
      <sz val="8"/>
      <color rgb="FF27285D"/>
      <name val="Tahoma"/>
      <family val="2"/>
    </font>
    <font>
      <b/>
      <sz val="14"/>
      <color rgb="FF27285D"/>
      <name val="Tahoma"/>
      <family val="2"/>
    </font>
    <font>
      <b/>
      <sz val="8"/>
      <name val="Tahoma"/>
      <family val="2"/>
    </font>
    <font>
      <b/>
      <sz val="10"/>
      <name val="Tahoma"/>
      <family val="2"/>
    </font>
    <font>
      <b/>
      <sz val="10"/>
      <color theme="1"/>
      <name val="Tahoma"/>
      <family val="2"/>
    </font>
    <font>
      <sz val="10"/>
      <color theme="1"/>
      <name val="Tahoma"/>
      <family val="2"/>
    </font>
    <font>
      <b/>
      <sz val="8"/>
      <color theme="1"/>
      <name val="Tahoma"/>
      <family val="2"/>
    </font>
    <font>
      <sz val="10"/>
      <name val="Tahoma"/>
      <family val="2"/>
    </font>
    <font>
      <sz val="10"/>
      <color rgb="FFFF0000"/>
      <name val="Tahoma"/>
      <family val="2"/>
    </font>
    <font>
      <b/>
      <sz val="10"/>
      <color rgb="FFFF0000"/>
      <name val="Tahoma"/>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FF0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s>
  <borders count="33">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auto="1"/>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bottom style="thin">
        <color theme="1"/>
      </bottom>
      <diagonal/>
    </border>
    <border>
      <left style="thin">
        <color theme="1"/>
      </left>
      <right/>
      <top style="thin">
        <color theme="1"/>
      </top>
      <bottom/>
      <diagonal/>
    </border>
    <border>
      <left style="thin">
        <color indexed="64"/>
      </left>
      <right style="thin">
        <color indexed="64"/>
      </right>
      <top/>
      <bottom/>
      <diagonal/>
    </border>
    <border>
      <left style="thin">
        <color indexed="64"/>
      </left>
      <right style="thin">
        <color theme="1"/>
      </right>
      <top/>
      <bottom/>
      <diagonal/>
    </border>
    <border>
      <left style="thin">
        <color theme="1"/>
      </left>
      <right style="thin">
        <color indexed="64"/>
      </right>
      <top/>
      <bottom/>
      <diagonal/>
    </border>
    <border>
      <left style="thin">
        <color theme="1"/>
      </left>
      <right/>
      <top/>
      <bottom/>
      <diagonal/>
    </border>
    <border>
      <left/>
      <right/>
      <top/>
      <bottom style="thin">
        <color theme="1"/>
      </bottom>
      <diagonal/>
    </border>
    <border>
      <left style="thin">
        <color theme="1"/>
      </left>
      <right/>
      <top style="thin">
        <color auto="1"/>
      </top>
      <bottom/>
      <diagonal/>
    </border>
    <border>
      <left style="thin">
        <color theme="1"/>
      </left>
      <right/>
      <top/>
      <bottom style="thin">
        <color auto="1"/>
      </bottom>
      <diagonal/>
    </border>
  </borders>
  <cellStyleXfs count="3">
    <xf numFmtId="0" fontId="0" fillId="0" borderId="0"/>
    <xf numFmtId="9" fontId="1" fillId="0" borderId="0" applyFont="0" applyFill="0" applyBorder="0" applyAlignment="0" applyProtection="0"/>
    <xf numFmtId="0" fontId="2" fillId="0" borderId="0"/>
  </cellStyleXfs>
  <cellXfs count="237">
    <xf numFmtId="0" fontId="0" fillId="0" borderId="0" xfId="0"/>
    <xf numFmtId="0" fontId="8" fillId="0" borderId="0" xfId="0" applyFont="1"/>
    <xf numFmtId="0" fontId="7" fillId="0" borderId="0" xfId="0" applyFont="1" applyAlignment="1">
      <alignment horizontal="center" vertical="center"/>
    </xf>
    <xf numFmtId="0" fontId="8" fillId="0" borderId="22" xfId="0" applyFont="1" applyBorder="1" applyAlignment="1" applyProtection="1">
      <alignment horizontal="center" vertical="center"/>
      <protection hidden="1"/>
    </xf>
    <xf numFmtId="9" fontId="8" fillId="0" borderId="22" xfId="0" applyNumberFormat="1" applyFont="1" applyBorder="1" applyAlignment="1" applyProtection="1">
      <alignment horizontal="center" vertical="center"/>
      <protection hidden="1"/>
    </xf>
    <xf numFmtId="0" fontId="7" fillId="0" borderId="22" xfId="0" applyFont="1" applyBorder="1" applyAlignment="1" applyProtection="1">
      <alignment horizontal="center" vertical="center" textRotation="90" wrapText="1"/>
      <protection hidden="1"/>
    </xf>
    <xf numFmtId="0" fontId="7" fillId="0" borderId="22" xfId="0" applyFont="1" applyBorder="1" applyAlignment="1" applyProtection="1">
      <alignment horizontal="center" vertical="center" textRotation="90"/>
      <protection hidden="1"/>
    </xf>
    <xf numFmtId="0" fontId="8" fillId="13" borderId="0" xfId="0" applyFont="1" applyFill="1" applyAlignment="1">
      <alignment vertical="center"/>
    </xf>
    <xf numFmtId="0" fontId="8" fillId="0" borderId="0" xfId="0" applyFont="1" applyAlignment="1">
      <alignment vertical="center"/>
    </xf>
    <xf numFmtId="0" fontId="8" fillId="13" borderId="0" xfId="0" applyFont="1" applyFill="1"/>
    <xf numFmtId="0" fontId="7" fillId="0" borderId="22" xfId="0" applyFont="1" applyBorder="1" applyAlignment="1" applyProtection="1">
      <alignment horizontal="center" vertical="center" wrapText="1"/>
      <protection hidden="1"/>
    </xf>
    <xf numFmtId="9" fontId="8" fillId="0" borderId="22" xfId="0" applyNumberFormat="1" applyFont="1" applyBorder="1" applyAlignment="1" applyProtection="1">
      <alignment horizontal="center" vertical="center" wrapText="1"/>
      <protection hidden="1"/>
    </xf>
    <xf numFmtId="0" fontId="7" fillId="0" borderId="22" xfId="0" applyFont="1" applyBorder="1" applyAlignment="1" applyProtection="1">
      <alignment horizontal="center" vertical="center"/>
      <protection hidden="1"/>
    </xf>
    <xf numFmtId="9" fontId="8" fillId="0" borderId="26" xfId="0" applyNumberFormat="1" applyFont="1" applyBorder="1" applyAlignment="1" applyProtection="1">
      <alignment vertical="center" wrapText="1"/>
      <protection hidden="1"/>
    </xf>
    <xf numFmtId="9" fontId="8" fillId="0" borderId="23" xfId="0" applyNumberFormat="1" applyFont="1" applyBorder="1" applyAlignment="1" applyProtection="1">
      <alignment vertical="center" wrapText="1"/>
      <protection hidden="1"/>
    </xf>
    <xf numFmtId="9" fontId="7" fillId="0" borderId="22" xfId="0" applyNumberFormat="1" applyFont="1" applyBorder="1" applyAlignment="1" applyProtection="1">
      <alignment horizontal="center" vertical="center"/>
      <protection hidden="1"/>
    </xf>
    <xf numFmtId="9" fontId="8" fillId="0" borderId="21" xfId="0" applyNumberFormat="1" applyFont="1" applyBorder="1" applyAlignment="1" applyProtection="1">
      <alignment vertical="center" wrapText="1"/>
      <protection hidden="1"/>
    </xf>
    <xf numFmtId="0" fontId="8" fillId="0" borderId="26" xfId="0" applyFont="1" applyBorder="1" applyAlignment="1" applyProtection="1">
      <alignment horizontal="center" vertical="center"/>
      <protection hidden="1"/>
    </xf>
    <xf numFmtId="9" fontId="8" fillId="0" borderId="26" xfId="0" applyNumberFormat="1" applyFont="1" applyBorder="1" applyAlignment="1" applyProtection="1">
      <alignment horizontal="center" vertical="center"/>
      <protection hidden="1"/>
    </xf>
    <xf numFmtId="9" fontId="8" fillId="0" borderId="22" xfId="0" applyNumberFormat="1" applyFont="1" applyBorder="1" applyAlignment="1" applyProtection="1">
      <alignment vertical="center" wrapText="1"/>
      <protection hidden="1"/>
    </xf>
    <xf numFmtId="0" fontId="7" fillId="2" borderId="21" xfId="0" applyFont="1" applyFill="1" applyBorder="1" applyAlignment="1" applyProtection="1">
      <alignment horizontal="center" vertical="center" textRotation="90"/>
      <protection hidden="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center" wrapText="1"/>
    </xf>
    <xf numFmtId="0" fontId="7" fillId="0" borderId="21" xfId="0" applyFont="1" applyBorder="1" applyAlignment="1" applyProtection="1">
      <alignment horizontal="center" vertical="center" textRotation="90"/>
      <protection hidden="1"/>
    </xf>
    <xf numFmtId="9" fontId="8" fillId="0" borderId="21" xfId="0" applyNumberFormat="1" applyFont="1" applyBorder="1" applyAlignment="1" applyProtection="1">
      <alignment horizontal="center" vertical="center" wrapText="1"/>
      <protection hidden="1"/>
    </xf>
    <xf numFmtId="0" fontId="7" fillId="0" borderId="21"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0" fillId="13" borderId="0" xfId="0" applyFill="1"/>
    <xf numFmtId="0" fontId="7" fillId="13" borderId="0" xfId="0" applyFont="1" applyFill="1" applyAlignment="1">
      <alignment horizontal="center" vertical="center"/>
    </xf>
    <xf numFmtId="0" fontId="9" fillId="13" borderId="0" xfId="0" applyFont="1" applyFill="1" applyAlignment="1">
      <alignment horizontal="center" vertical="center"/>
    </xf>
    <xf numFmtId="0" fontId="8" fillId="13" borderId="0" xfId="0" applyFont="1" applyFill="1" applyAlignment="1">
      <alignment horizontal="justify" vertical="center"/>
    </xf>
    <xf numFmtId="0" fontId="8" fillId="13" borderId="0" xfId="0" applyFont="1" applyFill="1" applyAlignment="1">
      <alignment wrapText="1"/>
    </xf>
    <xf numFmtId="0" fontId="8" fillId="13" borderId="0" xfId="0" applyFont="1" applyFill="1" applyAlignment="1">
      <alignment horizontal="justify" vertical="top"/>
    </xf>
    <xf numFmtId="0" fontId="0" fillId="0" borderId="0" xfId="0" applyProtection="1">
      <protection hidden="1"/>
    </xf>
    <xf numFmtId="0" fontId="8" fillId="12" borderId="22" xfId="0" applyFont="1" applyFill="1" applyBorder="1" applyAlignment="1" applyProtection="1">
      <alignment vertical="center"/>
      <protection hidden="1"/>
    </xf>
    <xf numFmtId="0" fontId="7" fillId="7" borderId="15" xfId="0" applyFont="1" applyFill="1" applyBorder="1" applyAlignment="1" applyProtection="1">
      <alignment horizontal="center" vertical="center" wrapText="1"/>
      <protection hidden="1"/>
    </xf>
    <xf numFmtId="0" fontId="7" fillId="7" borderId="20" xfId="0" applyFont="1" applyFill="1" applyBorder="1" applyAlignment="1" applyProtection="1">
      <alignment horizontal="center" vertical="center" wrapText="1"/>
      <protection hidden="1"/>
    </xf>
    <xf numFmtId="0" fontId="7" fillId="9" borderId="15" xfId="0" applyFont="1" applyFill="1" applyBorder="1" applyAlignment="1" applyProtection="1">
      <alignment horizontal="center" vertical="center" textRotation="90"/>
      <protection hidden="1"/>
    </xf>
    <xf numFmtId="0" fontId="8" fillId="0" borderId="22"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8" fillId="13" borderId="22" xfId="0" applyFont="1" applyFill="1" applyBorder="1" applyAlignment="1" applyProtection="1">
      <alignment horizontal="justify" vertical="center" wrapText="1"/>
      <protection hidden="1"/>
    </xf>
    <xf numFmtId="0" fontId="8" fillId="0" borderId="22" xfId="0" applyFont="1" applyBorder="1" applyAlignment="1" applyProtection="1">
      <alignment horizontal="center" vertical="center" textRotation="90"/>
      <protection hidden="1"/>
    </xf>
    <xf numFmtId="0" fontId="8" fillId="0" borderId="22" xfId="0" applyFont="1" applyBorder="1" applyAlignment="1" applyProtection="1">
      <alignment horizontal="justify" vertical="center" wrapText="1"/>
      <protection hidden="1"/>
    </xf>
    <xf numFmtId="164" fontId="8" fillId="0" borderId="22" xfId="1" applyNumberFormat="1" applyFont="1" applyBorder="1" applyAlignment="1" applyProtection="1">
      <alignment horizontal="center" vertical="center"/>
      <protection hidden="1"/>
    </xf>
    <xf numFmtId="0" fontId="8" fillId="0" borderId="22" xfId="0" applyFont="1" applyBorder="1" applyAlignment="1" applyProtection="1">
      <alignment horizontal="left" vertical="center" wrapText="1"/>
      <protection hidden="1"/>
    </xf>
    <xf numFmtId="0" fontId="8" fillId="13" borderId="0" xfId="0" applyFont="1" applyFill="1" applyAlignment="1" applyProtection="1">
      <alignment vertical="center" wrapText="1"/>
      <protection hidden="1"/>
    </xf>
    <xf numFmtId="14" fontId="8" fillId="0" borderId="22" xfId="0" applyNumberFormat="1" applyFont="1" applyBorder="1" applyAlignment="1" applyProtection="1">
      <alignment horizontal="left" vertical="center" wrapText="1"/>
      <protection hidden="1"/>
    </xf>
    <xf numFmtId="0" fontId="8" fillId="0" borderId="9" xfId="0" applyFont="1" applyBorder="1" applyAlignment="1" applyProtection="1">
      <alignment horizontal="left" vertical="center"/>
      <protection hidden="1"/>
    </xf>
    <xf numFmtId="0" fontId="8" fillId="13" borderId="22" xfId="0" applyFont="1" applyFill="1" applyBorder="1" applyAlignment="1" applyProtection="1">
      <alignment horizontal="justify" vertical="top" wrapText="1"/>
      <protection hidden="1"/>
    </xf>
    <xf numFmtId="0" fontId="8" fillId="0" borderId="23" xfId="0" applyFont="1" applyBorder="1" applyAlignment="1" applyProtection="1">
      <alignment horizontal="center" vertical="center"/>
      <protection hidden="1"/>
    </xf>
    <xf numFmtId="0" fontId="7" fillId="13" borderId="22" xfId="0" applyFont="1" applyFill="1" applyBorder="1" applyAlignment="1" applyProtection="1">
      <alignment horizontal="center" vertical="center" wrapText="1"/>
      <protection hidden="1"/>
    </xf>
    <xf numFmtId="0" fontId="8" fillId="0" borderId="25" xfId="0" applyFont="1" applyBorder="1" applyAlignment="1" applyProtection="1">
      <alignment horizontal="center" vertical="center"/>
      <protection hidden="1"/>
    </xf>
    <xf numFmtId="0" fontId="2" fillId="0" borderId="22"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13" borderId="9" xfId="0" applyFont="1" applyFill="1" applyBorder="1" applyAlignment="1" applyProtection="1">
      <alignment horizontal="center" vertical="center" wrapText="1"/>
      <protection hidden="1"/>
    </xf>
    <xf numFmtId="0" fontId="8" fillId="0" borderId="21" xfId="0" applyFont="1" applyBorder="1" applyAlignment="1" applyProtection="1">
      <alignment horizontal="center" vertical="center" textRotation="90"/>
      <protection hidden="1"/>
    </xf>
    <xf numFmtId="0" fontId="8" fillId="0" borderId="5" xfId="0" applyFont="1" applyBorder="1" applyAlignment="1" applyProtection="1">
      <alignment horizontal="center" vertical="center"/>
      <protection hidden="1"/>
    </xf>
    <xf numFmtId="0" fontId="10" fillId="0" borderId="26"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textRotation="90"/>
      <protection hidden="1"/>
    </xf>
    <xf numFmtId="0" fontId="8" fillId="13" borderId="26" xfId="0" applyFont="1" applyFill="1" applyBorder="1" applyAlignment="1" applyProtection="1">
      <alignment horizontal="justify" vertical="center" wrapText="1"/>
      <protection hidden="1"/>
    </xf>
    <xf numFmtId="0" fontId="8" fillId="0" borderId="9" xfId="0" applyFont="1" applyBorder="1" applyAlignment="1" applyProtection="1">
      <alignment horizontal="center" vertical="center" wrapText="1"/>
      <protection hidden="1"/>
    </xf>
    <xf numFmtId="0" fontId="8" fillId="0" borderId="22" xfId="0" applyFont="1" applyBorder="1" applyAlignment="1" applyProtection="1">
      <alignment horizontal="justify" vertical="top" wrapText="1"/>
      <protection hidden="1"/>
    </xf>
    <xf numFmtId="14" fontId="8" fillId="0" borderId="22" xfId="0" applyNumberFormat="1" applyFont="1" applyBorder="1" applyAlignment="1" applyProtection="1">
      <alignment horizontal="center" vertical="center" wrapText="1"/>
      <protection hidden="1"/>
    </xf>
    <xf numFmtId="14" fontId="8" fillId="0" borderId="22"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7" fillId="13" borderId="1" xfId="0" applyFont="1" applyFill="1" applyBorder="1" applyAlignment="1" applyProtection="1">
      <alignment horizontal="center" vertical="center" wrapText="1"/>
      <protection hidden="1"/>
    </xf>
    <xf numFmtId="0" fontId="8" fillId="0" borderId="22" xfId="0" applyFont="1" applyBorder="1" applyAlignment="1" applyProtection="1">
      <alignment vertical="top" wrapText="1"/>
      <protection hidden="1"/>
    </xf>
    <xf numFmtId="0" fontId="8" fillId="0" borderId="22" xfId="0" applyFont="1" applyBorder="1" applyAlignment="1" applyProtection="1">
      <alignment vertical="center" wrapText="1"/>
      <protection hidden="1"/>
    </xf>
    <xf numFmtId="0" fontId="7" fillId="13" borderId="9" xfId="0" applyFont="1" applyFill="1" applyBorder="1" applyAlignment="1" applyProtection="1">
      <alignment horizontal="center" vertical="center"/>
      <protection hidden="1"/>
    </xf>
    <xf numFmtId="0" fontId="8" fillId="0" borderId="22" xfId="0" applyFont="1" applyBorder="1" applyAlignment="1" applyProtection="1">
      <alignment horizontal="left" vertical="top" wrapText="1"/>
      <protection hidden="1"/>
    </xf>
    <xf numFmtId="0" fontId="8" fillId="0" borderId="27" xfId="0" applyFont="1" applyBorder="1" applyAlignment="1" applyProtection="1">
      <alignment horizontal="center" vertical="center" textRotation="90"/>
      <protection hidden="1"/>
    </xf>
    <xf numFmtId="0" fontId="8" fillId="0" borderId="28" xfId="0" applyFont="1" applyBorder="1" applyAlignment="1" applyProtection="1">
      <alignment horizontal="center" vertical="center" textRotation="90"/>
      <protection hidden="1"/>
    </xf>
    <xf numFmtId="0" fontId="8" fillId="0" borderId="4" xfId="0" applyFont="1" applyBorder="1" applyAlignment="1" applyProtection="1">
      <alignment horizontal="center" vertical="center" textRotation="90"/>
      <protection hidden="1"/>
    </xf>
    <xf numFmtId="0" fontId="8" fillId="0" borderId="26" xfId="0" applyFont="1" applyBorder="1" applyAlignment="1" applyProtection="1">
      <alignment horizontal="justify" vertical="center" wrapText="1"/>
      <protection hidden="1"/>
    </xf>
    <xf numFmtId="0" fontId="8" fillId="0" borderId="21" xfId="0" applyFont="1" applyBorder="1" applyAlignment="1" applyProtection="1">
      <alignment horizontal="justify" vertical="center" wrapText="1"/>
      <protection hidden="1"/>
    </xf>
    <xf numFmtId="0" fontId="8" fillId="13" borderId="22" xfId="0" applyFont="1" applyFill="1" applyBorder="1" applyAlignment="1" applyProtection="1">
      <alignment vertical="top" wrapText="1"/>
      <protection hidden="1"/>
    </xf>
    <xf numFmtId="0" fontId="6" fillId="13" borderId="22" xfId="0" applyFont="1" applyFill="1" applyBorder="1" applyAlignment="1" applyProtection="1">
      <alignment horizontal="center" vertical="center" wrapText="1"/>
      <protection hidden="1"/>
    </xf>
    <xf numFmtId="0" fontId="10" fillId="0" borderId="11" xfId="0" applyFont="1" applyBorder="1" applyAlignment="1" applyProtection="1">
      <alignment horizontal="center" vertical="center" wrapText="1"/>
      <protection hidden="1"/>
    </xf>
    <xf numFmtId="0" fontId="10" fillId="6" borderId="22" xfId="0" applyFont="1" applyFill="1" applyBorder="1" applyAlignment="1" applyProtection="1">
      <alignment horizontal="center" vertical="center"/>
      <protection hidden="1"/>
    </xf>
    <xf numFmtId="0" fontId="8" fillId="0" borderId="22" xfId="0" applyFont="1" applyBorder="1" applyAlignment="1" applyProtection="1">
      <alignment vertical="center"/>
      <protection hidden="1"/>
    </xf>
    <xf numFmtId="0" fontId="10" fillId="0" borderId="21" xfId="0" applyFont="1" applyBorder="1" applyAlignment="1" applyProtection="1">
      <alignment horizontal="center" vertical="center" textRotation="90"/>
      <protection hidden="1"/>
    </xf>
    <xf numFmtId="0" fontId="10" fillId="0" borderId="23" xfId="0" applyFont="1" applyBorder="1" applyAlignment="1" applyProtection="1">
      <alignment horizontal="center" vertical="center" textRotation="90"/>
      <protection hidden="1"/>
    </xf>
    <xf numFmtId="0" fontId="10" fillId="0" borderId="21" xfId="0" applyFont="1" applyBorder="1" applyAlignment="1" applyProtection="1">
      <alignment horizontal="center" vertical="center"/>
      <protection hidden="1"/>
    </xf>
    <xf numFmtId="0" fontId="10" fillId="0" borderId="10"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8" fillId="0" borderId="16"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textRotation="90"/>
      <protection hidden="1"/>
    </xf>
    <xf numFmtId="0" fontId="10" fillId="0" borderId="22" xfId="0" applyFont="1" applyBorder="1" applyAlignment="1" applyProtection="1">
      <alignment horizontal="center" vertical="center"/>
      <protection hidden="1"/>
    </xf>
    <xf numFmtId="0" fontId="8" fillId="13" borderId="22" xfId="0" applyFont="1" applyFill="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2" fillId="13" borderId="29" xfId="0" applyFont="1" applyFill="1" applyBorder="1" applyAlignment="1" applyProtection="1">
      <alignment horizontal="center" vertical="center" wrapText="1"/>
      <protection hidden="1"/>
    </xf>
    <xf numFmtId="0" fontId="10" fillId="0" borderId="23"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12" fillId="13" borderId="31" xfId="0" applyFont="1" applyFill="1" applyBorder="1" applyAlignment="1" applyProtection="1">
      <alignment horizontal="center" vertical="center" wrapText="1"/>
      <protection hidden="1"/>
    </xf>
    <xf numFmtId="0" fontId="8" fillId="0" borderId="17" xfId="0" applyFont="1" applyBorder="1" applyAlignment="1" applyProtection="1">
      <alignment horizontal="center" vertical="center"/>
      <protection hidden="1"/>
    </xf>
    <xf numFmtId="0" fontId="6" fillId="13" borderId="1" xfId="0" applyFont="1" applyFill="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6" borderId="21" xfId="0" applyFont="1" applyFill="1" applyBorder="1" applyAlignment="1" applyProtection="1">
      <alignment horizontal="center" vertical="center"/>
      <protection hidden="1"/>
    </xf>
    <xf numFmtId="0" fontId="6" fillId="13" borderId="9" xfId="0" applyFont="1" applyFill="1" applyBorder="1" applyAlignment="1" applyProtection="1">
      <alignment horizontal="center" vertical="center" wrapText="1"/>
      <protection hidden="1"/>
    </xf>
    <xf numFmtId="0" fontId="11" fillId="0" borderId="21" xfId="0"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protection hidden="1"/>
    </xf>
    <xf numFmtId="0" fontId="10" fillId="0" borderId="26" xfId="0" applyFont="1" applyBorder="1" applyAlignment="1" applyProtection="1">
      <alignment horizontal="center" vertical="center" textRotation="90"/>
      <protection hidden="1"/>
    </xf>
    <xf numFmtId="0" fontId="10" fillId="0" borderId="22" xfId="0" applyFont="1" applyBorder="1" applyAlignment="1" applyProtection="1">
      <alignment horizontal="justify" vertical="top" wrapText="1"/>
      <protection hidden="1"/>
    </xf>
    <xf numFmtId="0" fontId="7" fillId="11" borderId="25" xfId="0" applyFont="1" applyFill="1" applyBorder="1" applyAlignment="1" applyProtection="1">
      <alignment horizontal="center" vertical="center" wrapText="1"/>
      <protection hidden="1"/>
    </xf>
    <xf numFmtId="0" fontId="7" fillId="11" borderId="32" xfId="0" applyFont="1" applyFill="1" applyBorder="1" applyAlignment="1" applyProtection="1">
      <alignment horizontal="center" vertical="center" wrapText="1"/>
      <protection hidden="1"/>
    </xf>
    <xf numFmtId="0" fontId="7" fillId="8" borderId="15" xfId="0" applyFont="1" applyFill="1" applyBorder="1" applyAlignment="1" applyProtection="1">
      <alignment horizontal="center" vertical="center"/>
      <protection hidden="1"/>
    </xf>
    <xf numFmtId="0" fontId="7" fillId="8" borderId="19" xfId="0" applyFont="1" applyFill="1" applyBorder="1" applyAlignment="1" applyProtection="1">
      <alignment horizontal="center" vertical="center"/>
      <protection hidden="1"/>
    </xf>
    <xf numFmtId="0" fontId="7" fillId="8" borderId="15" xfId="0" applyFont="1" applyFill="1" applyBorder="1" applyAlignment="1" applyProtection="1">
      <alignment horizontal="center" vertical="center" wrapText="1"/>
      <protection hidden="1"/>
    </xf>
    <xf numFmtId="0" fontId="7" fillId="8" borderId="19" xfId="0" applyFont="1" applyFill="1" applyBorder="1" applyAlignment="1" applyProtection="1">
      <alignment horizontal="center" vertical="center" wrapText="1"/>
      <protection hidden="1"/>
    </xf>
    <xf numFmtId="0" fontId="7" fillId="7" borderId="15" xfId="0" applyFont="1" applyFill="1" applyBorder="1" applyAlignment="1" applyProtection="1">
      <alignment horizontal="center" vertical="center" textRotation="90" wrapText="1"/>
      <protection hidden="1"/>
    </xf>
    <xf numFmtId="0" fontId="7" fillId="7" borderId="19" xfId="0" applyFont="1" applyFill="1" applyBorder="1" applyAlignment="1" applyProtection="1">
      <alignment horizontal="center" vertical="center" textRotation="90" wrapText="1"/>
      <protection hidden="1"/>
    </xf>
    <xf numFmtId="0" fontId="7" fillId="7" borderId="15" xfId="0" applyFont="1" applyFill="1" applyBorder="1" applyAlignment="1" applyProtection="1">
      <alignment horizontal="center" vertical="center"/>
      <protection hidden="1"/>
    </xf>
    <xf numFmtId="0" fontId="7" fillId="7" borderId="19" xfId="0" applyFont="1" applyFill="1" applyBorder="1" applyAlignment="1" applyProtection="1">
      <alignment horizontal="center" vertical="center"/>
      <protection hidden="1"/>
    </xf>
    <xf numFmtId="0" fontId="7" fillId="7" borderId="15" xfId="0" applyFont="1" applyFill="1" applyBorder="1" applyAlignment="1" applyProtection="1">
      <alignment horizontal="center" vertical="center" wrapText="1"/>
      <protection hidden="1"/>
    </xf>
    <xf numFmtId="0" fontId="7" fillId="7" borderId="19" xfId="0" applyFont="1" applyFill="1" applyBorder="1" applyAlignment="1" applyProtection="1">
      <alignment horizontal="center" vertical="center" wrapText="1"/>
      <protection hidden="1"/>
    </xf>
    <xf numFmtId="0" fontId="7" fillId="9" borderId="15" xfId="0" applyFont="1" applyFill="1" applyBorder="1" applyAlignment="1" applyProtection="1">
      <alignment horizontal="center" vertical="center" textRotation="90" wrapText="1"/>
      <protection hidden="1"/>
    </xf>
    <xf numFmtId="0" fontId="7" fillId="9" borderId="19" xfId="0" applyFont="1" applyFill="1" applyBorder="1" applyAlignment="1" applyProtection="1">
      <alignment horizontal="center" vertical="center" textRotation="90" wrapText="1"/>
      <protection hidden="1"/>
    </xf>
    <xf numFmtId="0" fontId="7" fillId="9" borderId="15" xfId="0" applyFont="1" applyFill="1" applyBorder="1" applyAlignment="1" applyProtection="1">
      <alignment horizontal="center" vertical="center" wrapText="1"/>
      <protection hidden="1"/>
    </xf>
    <xf numFmtId="0" fontId="7" fillId="9" borderId="19" xfId="0" applyFont="1" applyFill="1" applyBorder="1" applyAlignment="1" applyProtection="1">
      <alignment horizontal="center" vertical="center" wrapText="1"/>
      <protection hidden="1"/>
    </xf>
    <xf numFmtId="0" fontId="3" fillId="0" borderId="1" xfId="2" applyFont="1" applyBorder="1" applyAlignment="1" applyProtection="1">
      <alignment horizontal="center" vertical="center" wrapText="1"/>
      <protection hidden="1"/>
    </xf>
    <xf numFmtId="0" fontId="3" fillId="0" borderId="2"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3" fillId="0" borderId="4" xfId="2" applyFont="1" applyBorder="1" applyAlignment="1" applyProtection="1">
      <alignment horizontal="center" vertical="center" wrapText="1"/>
      <protection hidden="1"/>
    </xf>
    <xf numFmtId="0" fontId="3" fillId="0" borderId="0" xfId="2" applyFont="1" applyAlignment="1" applyProtection="1">
      <alignment horizontal="center" vertical="center" wrapText="1"/>
      <protection hidden="1"/>
    </xf>
    <xf numFmtId="0" fontId="3" fillId="0" borderId="5" xfId="2" applyFont="1" applyBorder="1" applyAlignment="1" applyProtection="1">
      <alignment horizontal="center" vertical="center" wrapText="1"/>
      <protection hidden="1"/>
    </xf>
    <xf numFmtId="0" fontId="3" fillId="0" borderId="6" xfId="2" applyFont="1" applyBorder="1" applyAlignment="1" applyProtection="1">
      <alignment horizontal="center" vertical="center" wrapText="1"/>
      <protection hidden="1"/>
    </xf>
    <xf numFmtId="0" fontId="3" fillId="0" borderId="7" xfId="2" applyFont="1" applyBorder="1" applyAlignment="1" applyProtection="1">
      <alignment horizontal="center" vertical="center" wrapText="1"/>
      <protection hidden="1"/>
    </xf>
    <xf numFmtId="0" fontId="3" fillId="0" borderId="8"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wrapText="1"/>
      <protection hidden="1"/>
    </xf>
    <xf numFmtId="0" fontId="4" fillId="0" borderId="2"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8"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0" xfId="2" applyFont="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14" fontId="5" fillId="2" borderId="9" xfId="2" applyNumberFormat="1" applyFont="1" applyFill="1" applyBorder="1" applyAlignment="1" applyProtection="1">
      <alignment horizontal="center" vertical="center" wrapText="1"/>
      <protection hidden="1"/>
    </xf>
    <xf numFmtId="14" fontId="5" fillId="2" borderId="10" xfId="2" applyNumberFormat="1" applyFont="1" applyFill="1" applyBorder="1" applyAlignment="1" applyProtection="1">
      <alignment horizontal="center" vertical="center" wrapText="1"/>
      <protection hidden="1"/>
    </xf>
    <xf numFmtId="14" fontId="5" fillId="2" borderId="11" xfId="2" applyNumberFormat="1" applyFont="1" applyFill="1" applyBorder="1" applyAlignment="1" applyProtection="1">
      <alignment horizontal="center" vertical="center" wrapText="1"/>
      <protection hidden="1"/>
    </xf>
    <xf numFmtId="0" fontId="6" fillId="2" borderId="1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wrapText="1"/>
      <protection hidden="1"/>
    </xf>
    <xf numFmtId="0" fontId="6" fillId="2" borderId="14"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0" fontId="7" fillId="4" borderId="12" xfId="0"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protection hidden="1"/>
    </xf>
    <xf numFmtId="0" fontId="7" fillId="4" borderId="14" xfId="0" applyFont="1" applyFill="1" applyBorder="1" applyAlignment="1" applyProtection="1">
      <alignment horizontal="center" vertical="center"/>
      <protection hidden="1"/>
    </xf>
    <xf numFmtId="0" fontId="7" fillId="5" borderId="12" xfId="0" applyFont="1" applyFill="1" applyBorder="1" applyAlignment="1" applyProtection="1">
      <alignment horizontal="center" vertical="center"/>
      <protection hidden="1"/>
    </xf>
    <xf numFmtId="0" fontId="7" fillId="5" borderId="13" xfId="0" applyFont="1" applyFill="1" applyBorder="1" applyAlignment="1" applyProtection="1">
      <alignment horizontal="center" vertical="center"/>
      <protection hidden="1"/>
    </xf>
    <xf numFmtId="0" fontId="7" fillId="5" borderId="14" xfId="0" applyFont="1" applyFill="1" applyBorder="1" applyAlignment="1" applyProtection="1">
      <alignment horizontal="center" vertical="center"/>
      <protection hidden="1"/>
    </xf>
    <xf numFmtId="0" fontId="7" fillId="6" borderId="12" xfId="0" applyFont="1" applyFill="1" applyBorder="1" applyAlignment="1" applyProtection="1">
      <alignment horizontal="center" vertical="center"/>
      <protection hidden="1"/>
    </xf>
    <xf numFmtId="0" fontId="7" fillId="6" borderId="13" xfId="0" applyFont="1" applyFill="1" applyBorder="1" applyAlignment="1" applyProtection="1">
      <alignment horizontal="center" vertical="center"/>
      <protection hidden="1"/>
    </xf>
    <xf numFmtId="0" fontId="8" fillId="12" borderId="21" xfId="0" applyFont="1" applyFill="1" applyBorder="1" applyAlignment="1" applyProtection="1">
      <alignment horizontal="justify" vertical="center"/>
      <protection hidden="1"/>
    </xf>
    <xf numFmtId="0" fontId="8" fillId="12" borderId="23" xfId="0" applyFont="1" applyFill="1" applyBorder="1" applyAlignment="1" applyProtection="1">
      <alignment horizontal="justify" vertical="center"/>
      <protection hidden="1"/>
    </xf>
    <xf numFmtId="0" fontId="7" fillId="13" borderId="21" xfId="0" applyFont="1" applyFill="1" applyBorder="1" applyAlignment="1" applyProtection="1">
      <alignment horizontal="center" vertical="center"/>
      <protection hidden="1"/>
    </xf>
    <xf numFmtId="0" fontId="7" fillId="13" borderId="23"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8" fillId="0" borderId="24" xfId="0" applyFont="1" applyBorder="1" applyAlignment="1" applyProtection="1">
      <alignment horizontal="center" vertical="center"/>
      <protection hidden="1"/>
    </xf>
    <xf numFmtId="0" fontId="8" fillId="0" borderId="22"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protection hidden="1"/>
    </xf>
    <xf numFmtId="0" fontId="8" fillId="0" borderId="3"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10" fillId="0" borderId="21"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7" fillId="10" borderId="15" xfId="0" applyFont="1" applyFill="1" applyBorder="1" applyAlignment="1" applyProtection="1">
      <alignment horizontal="center" vertical="center" textRotation="90" wrapText="1"/>
      <protection hidden="1"/>
    </xf>
    <xf numFmtId="0" fontId="7" fillId="10" borderId="19" xfId="0" applyFont="1" applyFill="1" applyBorder="1" applyAlignment="1" applyProtection="1">
      <alignment horizontal="center" vertical="center" textRotation="90" wrapText="1"/>
      <protection hidden="1"/>
    </xf>
    <xf numFmtId="0" fontId="7" fillId="11" borderId="15" xfId="0" applyFont="1" applyFill="1" applyBorder="1" applyAlignment="1" applyProtection="1">
      <alignment horizontal="center" vertical="center" wrapText="1"/>
      <protection hidden="1"/>
    </xf>
    <xf numFmtId="0" fontId="7" fillId="11" borderId="19" xfId="0" applyFont="1" applyFill="1" applyBorder="1" applyAlignment="1" applyProtection="1">
      <alignment horizontal="center" vertical="center" wrapText="1"/>
      <protection hidden="1"/>
    </xf>
    <xf numFmtId="0" fontId="7" fillId="11" borderId="20" xfId="0" applyFont="1" applyFill="1" applyBorder="1" applyAlignment="1" applyProtection="1">
      <alignment horizontal="center" vertical="center" wrapText="1"/>
      <protection hidden="1"/>
    </xf>
    <xf numFmtId="0" fontId="7" fillId="9" borderId="16" xfId="0" applyFont="1" applyFill="1" applyBorder="1" applyAlignment="1" applyProtection="1">
      <alignment horizontal="center" vertical="center" wrapText="1"/>
      <protection hidden="1"/>
    </xf>
    <xf numFmtId="0" fontId="7" fillId="9" borderId="17" xfId="0" applyFont="1" applyFill="1" applyBorder="1" applyAlignment="1" applyProtection="1">
      <alignment horizontal="center" vertical="center" wrapText="1"/>
      <protection hidden="1"/>
    </xf>
    <xf numFmtId="0" fontId="7" fillId="9" borderId="18" xfId="0" applyFont="1" applyFill="1" applyBorder="1" applyAlignment="1" applyProtection="1">
      <alignment horizontal="center" vertical="center" wrapText="1"/>
      <protection hidden="1"/>
    </xf>
    <xf numFmtId="0" fontId="7" fillId="0" borderId="15" xfId="0" applyFont="1" applyBorder="1" applyAlignment="1" applyProtection="1">
      <alignment horizontal="center" vertical="center" textRotation="90" wrapText="1"/>
      <protection hidden="1"/>
    </xf>
    <xf numFmtId="0" fontId="7" fillId="0" borderId="19" xfId="0" applyFont="1" applyBorder="1" applyAlignment="1" applyProtection="1">
      <alignment horizontal="center" vertical="center" textRotation="90" wrapText="1"/>
      <protection hidden="1"/>
    </xf>
    <xf numFmtId="0" fontId="7" fillId="7" borderId="15" xfId="0" applyFont="1" applyFill="1" applyBorder="1" applyAlignment="1" applyProtection="1">
      <alignment horizontal="center" vertical="center" textRotation="90"/>
      <protection hidden="1"/>
    </xf>
    <xf numFmtId="0" fontId="7" fillId="7" borderId="19" xfId="0" applyFont="1" applyFill="1" applyBorder="1" applyAlignment="1" applyProtection="1">
      <alignment horizontal="center" vertical="center" textRotation="90"/>
      <protection hidden="1"/>
    </xf>
    <xf numFmtId="0" fontId="7" fillId="0" borderId="21"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9" fontId="8" fillId="0" borderId="21" xfId="0" applyNumberFormat="1" applyFont="1" applyBorder="1" applyAlignment="1" applyProtection="1">
      <alignment horizontal="center" vertical="center" wrapText="1"/>
      <protection hidden="1"/>
    </xf>
    <xf numFmtId="9" fontId="8" fillId="0" borderId="23" xfId="0" applyNumberFormat="1" applyFont="1" applyBorder="1" applyAlignment="1" applyProtection="1">
      <alignment horizontal="center" vertical="center" wrapText="1"/>
      <protection hidden="1"/>
    </xf>
    <xf numFmtId="0" fontId="7" fillId="0" borderId="21"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7" fillId="0" borderId="21" xfId="0" applyFont="1" applyBorder="1" applyAlignment="1" applyProtection="1">
      <alignment horizontal="center" vertical="center" textRotation="90"/>
      <protection hidden="1"/>
    </xf>
    <xf numFmtId="0" fontId="7" fillId="0" borderId="23" xfId="0" applyFont="1" applyBorder="1" applyAlignment="1" applyProtection="1">
      <alignment horizontal="center" vertical="center" textRotation="90"/>
      <protection hidden="1"/>
    </xf>
    <xf numFmtId="0" fontId="7" fillId="13" borderId="9" xfId="0" applyFont="1" applyFill="1" applyBorder="1" applyAlignment="1" applyProtection="1">
      <alignment horizontal="center" vertical="center" wrapText="1"/>
      <protection hidden="1"/>
    </xf>
    <xf numFmtId="0" fontId="7" fillId="13" borderId="22" xfId="0" applyFont="1" applyFill="1" applyBorder="1" applyAlignment="1" applyProtection="1">
      <alignment horizontal="center" vertical="center" wrapText="1"/>
      <protection hidden="1"/>
    </xf>
    <xf numFmtId="0" fontId="8" fillId="0" borderId="22"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14" fontId="8" fillId="0" borderId="21" xfId="0" applyNumberFormat="1" applyFont="1" applyBorder="1" applyAlignment="1" applyProtection="1">
      <alignment horizontal="center" vertical="center"/>
      <protection hidden="1"/>
    </xf>
    <xf numFmtId="14" fontId="8" fillId="0" borderId="26" xfId="0" applyNumberFormat="1" applyFont="1" applyBorder="1" applyAlignment="1" applyProtection="1">
      <alignment horizontal="center" vertical="center"/>
      <protection hidden="1"/>
    </xf>
    <xf numFmtId="14" fontId="8" fillId="0" borderId="23" xfId="0" applyNumberFormat="1"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9" fontId="8" fillId="0" borderId="26" xfId="0" applyNumberFormat="1"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9" fontId="7" fillId="0" borderId="21" xfId="0" applyNumberFormat="1" applyFont="1" applyBorder="1" applyAlignment="1" applyProtection="1">
      <alignment horizontal="center" vertical="center"/>
      <protection hidden="1"/>
    </xf>
    <xf numFmtId="9" fontId="7" fillId="0" borderId="26" xfId="0" applyNumberFormat="1" applyFont="1" applyBorder="1" applyAlignment="1" applyProtection="1">
      <alignment horizontal="center" vertical="center"/>
      <protection hidden="1"/>
    </xf>
    <xf numFmtId="9" fontId="7" fillId="0" borderId="23" xfId="0" applyNumberFormat="1" applyFont="1" applyBorder="1" applyAlignment="1" applyProtection="1">
      <alignment horizontal="center" vertical="center"/>
      <protection hidden="1"/>
    </xf>
    <xf numFmtId="0" fontId="7" fillId="0" borderId="26" xfId="0" applyFont="1" applyBorder="1" applyAlignment="1" applyProtection="1">
      <alignment horizontal="center" vertical="center" textRotation="90"/>
      <protection hidden="1"/>
    </xf>
    <xf numFmtId="0" fontId="8" fillId="0" borderId="21" xfId="0" applyFont="1" applyBorder="1" applyAlignment="1" applyProtection="1">
      <alignment horizontal="center" vertical="center" textRotation="90"/>
      <protection hidden="1"/>
    </xf>
    <xf numFmtId="0" fontId="8" fillId="0" borderId="26" xfId="0" applyFont="1" applyBorder="1" applyAlignment="1" applyProtection="1">
      <alignment horizontal="center" vertical="center" textRotation="90"/>
      <protection hidden="1"/>
    </xf>
    <xf numFmtId="0" fontId="8" fillId="0" borderId="23" xfId="0" applyFont="1" applyBorder="1" applyAlignment="1" applyProtection="1">
      <alignment horizontal="center" vertical="center" textRotation="90"/>
      <protection hidden="1"/>
    </xf>
    <xf numFmtId="14" fontId="8" fillId="0" borderId="21" xfId="0" applyNumberFormat="1" applyFont="1" applyBorder="1" applyAlignment="1" applyProtection="1">
      <alignment horizontal="center" vertical="center" wrapText="1"/>
      <protection hidden="1"/>
    </xf>
    <xf numFmtId="14" fontId="8" fillId="0" borderId="26" xfId="0" applyNumberFormat="1" applyFont="1" applyBorder="1" applyAlignment="1" applyProtection="1">
      <alignment horizontal="center" vertical="center" wrapText="1"/>
      <protection hidden="1"/>
    </xf>
    <xf numFmtId="14" fontId="8" fillId="0" borderId="23" xfId="0" applyNumberFormat="1"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7" fillId="13" borderId="1" xfId="0" applyFont="1" applyFill="1" applyBorder="1" applyAlignment="1" applyProtection="1">
      <alignment horizontal="center" vertical="center" wrapText="1"/>
      <protection hidden="1"/>
    </xf>
    <xf numFmtId="0" fontId="7" fillId="13" borderId="23" xfId="0" applyFont="1" applyFill="1" applyBorder="1" applyAlignment="1" applyProtection="1">
      <alignment horizontal="center" vertical="center" wrapText="1"/>
      <protection hidden="1"/>
    </xf>
    <xf numFmtId="164" fontId="8" fillId="0" borderId="21" xfId="1" applyNumberFormat="1" applyFont="1" applyBorder="1" applyAlignment="1" applyProtection="1">
      <alignment horizontal="center" vertical="center" textRotation="90"/>
      <protection hidden="1"/>
    </xf>
    <xf numFmtId="164" fontId="8" fillId="0" borderId="23" xfId="1" applyNumberFormat="1" applyFont="1" applyBorder="1" applyAlignment="1" applyProtection="1">
      <alignment horizontal="center" vertical="center" textRotation="90"/>
      <protection hidden="1"/>
    </xf>
    <xf numFmtId="0" fontId="7" fillId="13" borderId="1" xfId="0" applyFont="1" applyFill="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12" fillId="13" borderId="1" xfId="0" applyFont="1" applyFill="1" applyBorder="1" applyAlignment="1" applyProtection="1">
      <alignment horizontal="center" vertical="center" wrapText="1"/>
      <protection hidden="1"/>
    </xf>
    <xf numFmtId="0" fontId="7" fillId="13" borderId="26" xfId="0" applyFont="1" applyFill="1" applyBorder="1" applyAlignment="1" applyProtection="1">
      <alignment horizontal="center" vertical="center" wrapText="1"/>
      <protection hidden="1"/>
    </xf>
    <xf numFmtId="0" fontId="7" fillId="14" borderId="21" xfId="0" applyFont="1" applyFill="1" applyBorder="1" applyAlignment="1" applyProtection="1">
      <alignment horizontal="center" vertical="center" textRotation="90"/>
      <protection hidden="1"/>
    </xf>
    <xf numFmtId="0" fontId="7" fillId="14" borderId="23" xfId="0" applyFont="1" applyFill="1" applyBorder="1" applyAlignment="1" applyProtection="1">
      <alignment horizontal="center" vertical="center" textRotation="90"/>
      <protection hidden="1"/>
    </xf>
    <xf numFmtId="0" fontId="10" fillId="6" borderId="21"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protection hidden="1"/>
    </xf>
    <xf numFmtId="0" fontId="8" fillId="13" borderId="21" xfId="0" applyFont="1" applyFill="1" applyBorder="1" applyAlignment="1" applyProtection="1">
      <alignment horizontal="justify" vertical="center" wrapText="1"/>
      <protection hidden="1"/>
    </xf>
    <xf numFmtId="0" fontId="8" fillId="13" borderId="26" xfId="0" applyFont="1" applyFill="1" applyBorder="1" applyAlignment="1" applyProtection="1">
      <alignment horizontal="justify" vertical="center" wrapText="1"/>
      <protection hidden="1"/>
    </xf>
    <xf numFmtId="0" fontId="8" fillId="13" borderId="23" xfId="0" applyFont="1" applyFill="1" applyBorder="1" applyAlignment="1" applyProtection="1">
      <alignment horizontal="justify" vertical="center" wrapText="1"/>
      <protection hidden="1"/>
    </xf>
  </cellXfs>
  <cellStyles count="3">
    <cellStyle name="Normal" xfId="0" builtinId="0"/>
    <cellStyle name="Normal 2" xfId="2" xr:uid="{00000000-0005-0000-0000-000001000000}"/>
    <cellStyle name="Porcentaje" xfId="1" builtinId="5"/>
  </cellStyles>
  <dxfs count="20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alcChain" Target="calcChain.xml"/><Relationship Id="rId8"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37</xdr:col>
      <xdr:colOff>273844</xdr:colOff>
      <xdr:row>1</xdr:row>
      <xdr:rowOff>71437</xdr:rowOff>
    </xdr:from>
    <xdr:to>
      <xdr:col>38</xdr:col>
      <xdr:colOff>309562</xdr:colOff>
      <xdr:row>3</xdr:row>
      <xdr:rowOff>130968</xdr:rowOff>
    </xdr:to>
    <xdr:pic>
      <xdr:nvPicPr>
        <xdr:cNvPr id="2" name="Imagen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78069" y="233362"/>
          <a:ext cx="921543"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998235</xdr:colOff>
      <xdr:row>14</xdr:row>
      <xdr:rowOff>1616604</xdr:rowOff>
    </xdr:from>
    <xdr:to>
      <xdr:col>40</xdr:col>
      <xdr:colOff>3365877</xdr:colOff>
      <xdr:row>14</xdr:row>
      <xdr:rowOff>2378604</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24329" y="20357042"/>
          <a:ext cx="2367642" cy="762000"/>
        </a:xfrm>
        <a:prstGeom prst="rect">
          <a:avLst/>
        </a:prstGeom>
        <a:noFill/>
        <a:ln w="19050">
          <a:solidFill>
            <a:schemeClr val="tx2"/>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INTERNO02\Downloads\MAPA%20DE%20RIESGOS%20DE%20CORRUPCION,%20OPACIDAD%20Y%20FRAUDE%20(SICOF)%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ESTRATEGICOS\RIESGOS%20CORRUPCION%20%20QHSE%20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ESTRATEGICOS\RIESGOS%20CORRUPCION%20TALENTO%20HUMANO%20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MISIONALES\RIESGOS%20CORRUPCION%20APOYO%20SERVICIOS%20SALUD%20202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MISIONALES\RIESGOS%20CORRUPCION%20FARMACIA%20%20202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Desktop/RIESGO%20SICOF%20CONSOLIDAD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ALMACEN%20%20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BIOMEDICA%20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CONTRATACION%20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FINANCIERA%20202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GESTION%20DOCUMENT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ALMACEN%20%20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JURIDICA%20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MANTENIMIENTO%20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SISTEMAS%20202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20QHSE%20202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022\RIESGOS\MAPAS%20DE%20RIESGO\CORRUPCION\RIESGOS%20CORRUPCION%20MANTENIMIENTO%20202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TALENTO%20HUMANO%20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MISIONALES\RIESGOS%20CORRUPCION%20FARMACIA%20%20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esktop\RIESGO%20SICOF%20CONSOLIDADO.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Users\DORISOL\Downloads\FORMATO%20SARLAFT-SICOF%20(1).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MAPAS%20DE%20RIESGOS%20GENERAL\SICOF\FORMATO%20SARLAFT-SICOF%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BIOMEDICA%20202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SARLAFT%20HOSPITAL%20TUNJA\OFICINA\SICOF%20-SALRAFT%20HUSRT%202023\MATRIZ%20RIESGO%20SARLAF-SICOF\FORMATO%20MAPA%20DE%20RIESGOS%20SICOF%20SARL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CONTRATACION%20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FINANCIERA%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GESTION%20ADMINISTRATIVA%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GESTION%20DOCUMENTAL%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JURIDICA%2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APAS%20DE%20RIESGOS%20GENERAL\MAPA%20DE%20RIESGOS%20CORRUPCI&#211;N%202023\CORRUPCION\PROCESOS%20DE%20APOYO\RIESGOS%20CORRUPCION%20MANTENIMIEN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26">
          <cell r="I26">
            <v>8</v>
          </cell>
          <cell r="K26">
            <v>8</v>
          </cell>
          <cell r="M26">
            <v>10</v>
          </cell>
          <cell r="O26">
            <v>16</v>
          </cell>
          <cell r="Q26">
            <v>15</v>
          </cell>
          <cell r="S26">
            <v>16</v>
          </cell>
          <cell r="U26">
            <v>13</v>
          </cell>
          <cell r="W26">
            <v>13</v>
          </cell>
          <cell r="Y26">
            <v>7</v>
          </cell>
          <cell r="AA26">
            <v>12</v>
          </cell>
          <cell r="AC26">
            <v>9</v>
          </cell>
          <cell r="AE26">
            <v>11</v>
          </cell>
          <cell r="AG26">
            <v>9</v>
          </cell>
          <cell r="AI26">
            <v>10</v>
          </cell>
          <cell r="AK26">
            <v>16</v>
          </cell>
          <cell r="AM26">
            <v>6</v>
          </cell>
          <cell r="AO26">
            <v>17</v>
          </cell>
          <cell r="AQ26">
            <v>15</v>
          </cell>
          <cell r="AS26">
            <v>17</v>
          </cell>
          <cell r="AU26">
            <v>15</v>
          </cell>
          <cell r="AW26">
            <v>14</v>
          </cell>
          <cell r="AY26">
            <v>9</v>
          </cell>
          <cell r="BC26">
            <v>14</v>
          </cell>
          <cell r="BE26">
            <v>3</v>
          </cell>
          <cell r="BG26">
            <v>17</v>
          </cell>
          <cell r="BI26">
            <v>14</v>
          </cell>
          <cell r="BK26">
            <v>13</v>
          </cell>
          <cell r="BM26">
            <v>12</v>
          </cell>
        </row>
      </sheetData>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refreshError="1"/>
      <sheetData sheetId="1" refreshError="1">
        <row r="10">
          <cell r="K10" t="str">
            <v>Mayor</v>
          </cell>
          <cell r="P10"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refreshError="1"/>
      <sheetData sheetId="1" refreshError="1">
        <row r="10">
          <cell r="K10" t="str">
            <v>Catastrófico</v>
          </cell>
          <cell r="P10" t="str">
            <v>Extremo</v>
          </cell>
        </row>
        <row r="13">
          <cell r="P13"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K10" t="str">
            <v>Catastrófico</v>
          </cell>
          <cell r="P10" t="str">
            <v>Extremo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refreshError="1"/>
      <sheetData sheetId="1" refreshError="1">
        <row r="10">
          <cell r="K10" t="str">
            <v>Catastrófico</v>
          </cell>
          <cell r="P10" t="str">
            <v>Extremo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efreshError="1">
        <row r="10">
          <cell r="S10" t="str">
            <v>Probabilidad</v>
          </cell>
        </row>
        <row r="11">
          <cell r="S11" t="str">
            <v>Probabilidad</v>
          </cell>
        </row>
        <row r="12">
          <cell r="S12" t="str">
            <v>Probabilidad</v>
          </cell>
        </row>
        <row r="13">
          <cell r="S13" t="str">
            <v>Probabilidad</v>
          </cell>
        </row>
        <row r="14">
          <cell r="S14" t="str">
            <v>Probabilidad</v>
          </cell>
        </row>
        <row r="15">
          <cell r="S15" t="str">
            <v>Probabilidad</v>
          </cell>
        </row>
        <row r="16">
          <cell r="S16" t="str">
            <v>Probabilidad</v>
          </cell>
        </row>
        <row r="17">
          <cell r="S17" t="str">
            <v>Probabilidad</v>
          </cell>
        </row>
        <row r="18">
          <cell r="S18" t="str">
            <v>Probabilidad</v>
          </cell>
        </row>
        <row r="19">
          <cell r="S19" t="str">
            <v>Probabilidad</v>
          </cell>
        </row>
        <row r="20">
          <cell r="S20" t="str">
            <v>Probabilidad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Mayor</v>
          </cell>
        </row>
      </sheetData>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0.2</v>
          </cell>
        </row>
      </sheetData>
      <sheetData sheetId="2"/>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Catastrófico</v>
          </cell>
        </row>
      </sheetData>
      <sheetData sheetId="2"/>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 y Reputacional</v>
          </cell>
        </row>
      </sheetData>
      <sheetData sheetId="2"/>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M10" t="str">
            <v>Mayor</v>
          </cell>
          <cell r="P10"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row>
      </sheetData>
      <sheetData sheetId="2"/>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0.4</v>
          </cell>
        </row>
      </sheetData>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Valoración controles"/>
      <sheetName val="Hoja2"/>
      <sheetName val="Intructivo"/>
      <sheetName val="Mapa final"/>
      <sheetName val="Matriz Calor Inherente"/>
      <sheetName val="Matriz Calor Residual"/>
      <sheetName val="Tabla probabilidad"/>
      <sheetName val="Tabla Impacto"/>
      <sheetName val="CONTROL DE CAMBIOS"/>
      <sheetName val="Hoja1"/>
    </sheetNames>
    <sheetDataSet>
      <sheetData sheetId="0"/>
      <sheetData sheetId="1"/>
      <sheetData sheetId="2" refreshError="1"/>
      <sheetData sheetId="3" refreshError="1"/>
      <sheetData sheetId="4">
        <row r="10">
          <cell r="S10" t="str">
            <v>Probabilidad</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generales"/>
      <sheetName val="Intructivo"/>
      <sheetName val="Tabla probabilidad"/>
      <sheetName val="Tabla Impacto"/>
      <sheetName val="Tabla Valoración controles"/>
      <sheetName val="Mapa final"/>
      <sheetName val="Matriz Calor Inherente"/>
      <sheetName val="Matriz Calor Residual"/>
      <sheetName val="CONTROL DE CAMBIOS"/>
      <sheetName val="Hoja4"/>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os generales"/>
      <sheetName val="Intructivo"/>
      <sheetName val="Tabla probabilidad"/>
      <sheetName val="Tabla Impacto"/>
      <sheetName val="Tabla Valoración controles"/>
      <sheetName val="Mapa final"/>
      <sheetName val="Matriz Calor Inherente"/>
      <sheetName val="Matriz Calor Residual"/>
      <sheetName val="CONTROL DE CAMBIOS"/>
      <sheetName val="Hoja4"/>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J10">
            <v>0.2</v>
          </cell>
          <cell r="P10"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Criterior generales"/>
      <sheetName val="Hoja2"/>
      <sheetName val="Intructivo"/>
      <sheetName val="Mapa final"/>
      <sheetName val="Matriz Calor Inherente"/>
      <sheetName val="Matriz Calor Residual"/>
      <sheetName val="Tabla probabilidad"/>
      <sheetName val="Tabla Impacto"/>
      <sheetName val="Tabla Valoración controles"/>
      <sheetName val="CONTROL DE CAMBIOS"/>
      <sheetName val="Hoja3"/>
      <sheetName val="Hoja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M10" t="str">
            <v>Catastrófico</v>
          </cell>
        </row>
        <row r="13">
          <cell r="J13">
            <v>0.6</v>
          </cell>
          <cell r="P13" t="str">
            <v>Extremo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B10" t="str">
            <v>Económico y Reputacional</v>
          </cell>
          <cell r="D10" t="str">
            <v>Interes en favorecer a algún proveedor con el fin de obtener beneficio a nombre propio.</v>
          </cell>
          <cell r="E10" t="str">
            <v>Posibilidad de Sanciones de los Entes de inspección vigilancia y control por la Exclusion del giro a proveedores y contratistas para presionar y obtener algun beneficio personal.</v>
          </cell>
          <cell r="F10" t="str">
            <v>Usuarios, productos y practicas , organizacionales</v>
          </cell>
          <cell r="G10" t="str">
            <v>Tesorería</v>
          </cell>
          <cell r="H10">
            <v>10950</v>
          </cell>
          <cell r="I10" t="str">
            <v>Muy Alta</v>
          </cell>
          <cell r="J10">
            <v>1</v>
          </cell>
          <cell r="P10" t="str">
            <v>Extremo</v>
          </cell>
          <cell r="Q10">
            <v>1</v>
          </cell>
          <cell r="R10" t="str">
            <v xml:space="preserve">El tesorero mensualmente aplica lo establecido en el Procedimiento AF-PR-36 liquidación y Giro de Cuentas a fin de realizar la priorización de pagos, conforme a la llegada de las facturas y a los plazos de pago.
Resolución 048 de 2021 </v>
          </cell>
          <cell r="S10" t="str">
            <v>Probabilidad</v>
          </cell>
          <cell r="T10" t="str">
            <v>Preventivo</v>
          </cell>
          <cell r="U10" t="str">
            <v>Manual</v>
          </cell>
          <cell r="V10" t="str">
            <v>40%</v>
          </cell>
          <cell r="W10" t="str">
            <v>Documentado</v>
          </cell>
          <cell r="X10" t="str">
            <v>Continua</v>
          </cell>
          <cell r="Y10" t="str">
            <v>Con Registro</v>
          </cell>
          <cell r="Z10" t="str">
            <v>Informe segumiento plan financiero de cuentas por pagar.</v>
          </cell>
          <cell r="AA10">
            <v>0.6</v>
          </cell>
          <cell r="AB10" t="str">
            <v>Media</v>
          </cell>
          <cell r="AC10">
            <v>0.6</v>
          </cell>
          <cell r="AD10" t="str">
            <v>Catastrófico</v>
          </cell>
          <cell r="AE10">
            <v>1</v>
          </cell>
          <cell r="AF10" t="str">
            <v>Extremo</v>
          </cell>
          <cell r="AG10" t="str">
            <v>Reducir (mitigar)</v>
          </cell>
          <cell r="AH10" t="str">
            <v>Realizar seguimiento a la antigüedad de cuentas por pagar según lo definido en Procedimiento AF-PR-36 Liquidación y giro de cuentas</v>
          </cell>
          <cell r="AI10" t="str">
            <v>Tesoreria</v>
          </cell>
          <cell r="AJ10" t="str">
            <v>Enero a Diciembre de 2023</v>
          </cell>
          <cell r="AK10" t="str">
            <v>Cuatrimestral</v>
          </cell>
          <cell r="AL10" t="str">
            <v xml:space="preserve"> Informe segumiento de cuentas por pagar.</v>
          </cell>
          <cell r="AM10" t="str">
            <v>En curso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J10">
            <v>0.8</v>
          </cell>
          <cell r="P10" t="str">
            <v>Extremo</v>
          </cell>
        </row>
        <row r="13">
          <cell r="J13">
            <v>1</v>
          </cell>
          <cell r="P13" t="str">
            <v>Extremo</v>
          </cell>
        </row>
        <row r="16">
          <cell r="J16">
            <v>0.6</v>
          </cell>
          <cell r="P16"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B10" t="str">
            <v>Reputacional</v>
          </cell>
          <cell r="D10" t="str">
            <v>* Falta de compromiso e identidad del personal que labora en archivo central y de gestión, frente  a  la responsabilidad del manejo de la información.</v>
          </cell>
          <cell r="E10" t="str">
            <v xml:space="preserve"> Posibilidad de  Investigaciones y sanciones disciplinarias y punitivas por Utilización indebida y sustracción de la información física  por parte del personal de la entidad.</v>
          </cell>
          <cell r="F10" t="str">
            <v>Usuarios, productos y practicas , organizacionales</v>
          </cell>
          <cell r="G10" t="str">
            <v>Gestión Documental</v>
          </cell>
          <cell r="H10">
            <v>365</v>
          </cell>
          <cell r="I10" t="str">
            <v>Media</v>
          </cell>
          <cell r="J10">
            <v>0.6</v>
          </cell>
          <cell r="P10" t="str">
            <v>Extremo</v>
          </cell>
          <cell r="Q10">
            <v>1</v>
          </cell>
          <cell r="R10" t="str">
            <v>El grupo de Gestión Documental verifica la competencia y cumplimiento de los pasos a seguir, para consulta y préstamo de documentos mediante los Procedimientos GD-PR-13 consulta de documentos en archivos de gestión documental y  GD-PR-15 Préstamo de docum</v>
          </cell>
          <cell r="S10" t="str">
            <v>Probabilidad</v>
          </cell>
          <cell r="T10" t="str">
            <v>Preventivo</v>
          </cell>
          <cell r="U10" t="str">
            <v>Manual</v>
          </cell>
          <cell r="V10" t="str">
            <v>40%</v>
          </cell>
          <cell r="W10" t="str">
            <v>Documentado</v>
          </cell>
          <cell r="X10" t="str">
            <v>Continua</v>
          </cell>
          <cell r="Y10" t="str">
            <v>Con Registro</v>
          </cell>
          <cell r="Z10" t="str">
            <v>Diligenciamiento del formato GD- F-01 de control consulta y préstamos de documentos de archivo
Informe mensual del lider del proceso de gestion documental.
Formato  Prestamo Documentos Archivo de Gestión GD-F-20</v>
          </cell>
          <cell r="AA10">
            <v>0.36</v>
          </cell>
          <cell r="AB10" t="str">
            <v>Baja</v>
          </cell>
          <cell r="AC10">
            <v>0.36</v>
          </cell>
          <cell r="AD10" t="str">
            <v>Catastrófico</v>
          </cell>
          <cell r="AE10">
            <v>1</v>
          </cell>
          <cell r="AF10" t="str">
            <v>Extremo</v>
          </cell>
          <cell r="AG10" t="str">
            <v>Extremo</v>
          </cell>
          <cell r="AH10" t="str">
            <v>Reducir (mitigar)</v>
          </cell>
          <cell r="AI10" t="str">
            <v>Verificar que se cumplan los tiempos estipulados para el prestamo de documentos</v>
          </cell>
          <cell r="AJ10" t="str">
            <v>Coordinador de Gestión Documental y Líder de Archivo de Historia Clínica</v>
          </cell>
          <cell r="AK10" t="str">
            <v>Enero a Diciembre de 2023</v>
          </cell>
          <cell r="AL10" t="str">
            <v>Cuatrimestral</v>
          </cell>
          <cell r="AM10" t="str">
            <v>Formato  Prestamo Documentos Archivo de Gestión GD-F-20
AHC-F-06 Registro Relación solicitud y entrega de copias de Historia Clínica</v>
          </cell>
          <cell r="AN10" t="str">
            <v>En curso</v>
          </cell>
        </row>
        <row r="11">
          <cell r="Q11">
            <v>2</v>
          </cell>
          <cell r="R11" t="str">
            <v>El personal de HC verifica la solicitud y ejecuta los pasos a seguir para el préstamo y consulta de historias clíncias mediante el procedimiento AHC-PR-04.</v>
          </cell>
          <cell r="S11" t="str">
            <v>Probabilidad</v>
          </cell>
          <cell r="T11" t="str">
            <v>Preventivo</v>
          </cell>
          <cell r="U11" t="str">
            <v>Manual</v>
          </cell>
          <cell r="V11" t="str">
            <v>40%</v>
          </cell>
          <cell r="W11" t="str">
            <v>Documentado</v>
          </cell>
          <cell r="X11" t="str">
            <v>continua</v>
          </cell>
          <cell r="Y11" t="str">
            <v>Con Registro</v>
          </cell>
          <cell r="Z11" t="str">
            <v xml:space="preserve">Diligenciamiento de formato AHC-F-06 Registro Relación solicitud y entrega de copias de Historia Clínica
</v>
          </cell>
          <cell r="AA11">
            <v>0.216</v>
          </cell>
          <cell r="AB11" t="str">
            <v>Baja</v>
          </cell>
          <cell r="AC11">
            <v>0.216</v>
          </cell>
          <cell r="AD11" t="str">
            <v>Catastrófico</v>
          </cell>
          <cell r="AE11">
            <v>1</v>
          </cell>
          <cell r="AF11" t="str">
            <v>Extremo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B10" t="str">
            <v>Económico</v>
          </cell>
          <cell r="D10" t="str">
            <v>No seguimiento  efectivo de los procesos  judiciales</v>
          </cell>
          <cell r="E10" t="str">
            <v xml:space="preserve">Posibilidad de providencias en contra de la institución, por inefectivo seguimiento a procesos judiciales o favorecimiento a la parte demandante al ejercer una defensa judicial  </v>
          </cell>
          <cell r="F10" t="str">
            <v>Ejecucion y Administracion de procesos</v>
          </cell>
          <cell r="G10" t="str">
            <v xml:space="preserve">Gestión Jurídica </v>
          </cell>
          <cell r="H10">
            <v>24</v>
          </cell>
          <cell r="I10" t="str">
            <v>Baja</v>
          </cell>
          <cell r="J10">
            <v>0.4</v>
          </cell>
          <cell r="P10" t="str">
            <v>Alto</v>
          </cell>
          <cell r="Q10">
            <v>1</v>
          </cell>
          <cell r="R10" t="str">
            <v>Los abogados de la oficina jurídica realizan seguimiento diario a los procesos judiciales frente a términos para defensa técnica y a la trazabilidad de los mismos conforme a lo establecido en el procedimiento OAJ-PR-05 Mediante matriz general de proceso O</v>
          </cell>
          <cell r="S10" t="str">
            <v>Probabilidad</v>
          </cell>
          <cell r="T10" t="str">
            <v>Preventivo</v>
          </cell>
          <cell r="U10" t="str">
            <v>Manual</v>
          </cell>
          <cell r="V10" t="str">
            <v>40%</v>
          </cell>
          <cell r="W10" t="str">
            <v>Documentado</v>
          </cell>
          <cell r="X10" t="str">
            <v>Continua</v>
          </cell>
          <cell r="Y10" t="str">
            <v>Con Registro</v>
          </cell>
          <cell r="Z10" t="str">
            <v xml:space="preserve">OAJ-F-18 Matriz General de procesos, Informe trimestral al Comité de Conciliación por parte de la secretario técnica
 </v>
          </cell>
          <cell r="AA10">
            <v>0.24</v>
          </cell>
          <cell r="AB10" t="str">
            <v>Baja</v>
          </cell>
          <cell r="AC10">
            <v>0.24</v>
          </cell>
          <cell r="AD10" t="str">
            <v>Mayor</v>
          </cell>
          <cell r="AE10">
            <v>0.8</v>
          </cell>
          <cell r="AF10" t="str">
            <v>Alto</v>
          </cell>
          <cell r="AG10" t="str">
            <v>Reducir (mitigar)</v>
          </cell>
          <cell r="AH10" t="str">
            <v xml:space="preserve"> Realizar seguimiento al cumplimiento de los términos judiciales de acuerdo a la defensa técnica de la institución teniendo en cuenta la trazabilidad de procesos y las actividades programadas dentro de los mismos.</v>
          </cell>
          <cell r="AI10" t="str">
            <v>Asesor Jurídico</v>
          </cell>
          <cell r="AJ10" t="str">
            <v>Enero a diciembre 2023</v>
          </cell>
          <cell r="AK10" t="str">
            <v>Cuatrimestral</v>
          </cell>
          <cell r="AL10" t="str">
            <v>OAJ-F-18 Matriz general de procesos</v>
          </cell>
          <cell r="AM10" t="str">
            <v>En curso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row r="10">
          <cell r="J10">
            <v>0.4</v>
          </cell>
          <cell r="P10" t="str">
            <v>Alto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T50"/>
  <sheetViews>
    <sheetView tabSelected="1" zoomScale="80" zoomScaleNormal="80" workbookViewId="0">
      <pane xSplit="17" ySplit="8" topLeftCell="R9" activePane="bottomRight" state="frozen"/>
      <selection pane="topRight" activeCell="R1" sqref="R1"/>
      <selection pane="bottomLeft" activeCell="A9" sqref="A9"/>
      <selection pane="bottomRight" activeCell="B18" sqref="B18"/>
    </sheetView>
  </sheetViews>
  <sheetFormatPr baseColWidth="10" defaultColWidth="11.42578125" defaultRowHeight="12.75" x14ac:dyDescent="0.2"/>
  <cols>
    <col min="1" max="1" width="25.5703125" style="2" customWidth="1"/>
    <col min="2" max="2" width="16.140625" style="21" customWidth="1"/>
    <col min="3" max="3" width="19.5703125" style="22" customWidth="1"/>
    <col min="4" max="4" width="14.140625" style="21" customWidth="1"/>
    <col min="5" max="5" width="26.42578125" style="21" customWidth="1"/>
    <col min="6" max="6" width="29.28515625" style="1" customWidth="1"/>
    <col min="7" max="7" width="16.42578125" style="23" hidden="1" customWidth="1"/>
    <col min="8" max="8" width="16.42578125" style="24" hidden="1" customWidth="1"/>
    <col min="9" max="9" width="16.42578125" style="23" hidden="1" customWidth="1"/>
    <col min="10" max="10" width="12.140625" style="1" hidden="1" customWidth="1"/>
    <col min="11" max="11" width="13.85546875" style="1" hidden="1" customWidth="1"/>
    <col min="12" max="12" width="9.5703125" style="1" hidden="1" customWidth="1"/>
    <col min="13" max="13" width="20.7109375" style="23" hidden="1" customWidth="1"/>
    <col min="14" max="14" width="16.5703125" style="1" hidden="1" customWidth="1"/>
    <col min="15" max="15" width="9.42578125" style="23" hidden="1" customWidth="1"/>
    <col min="16" max="16" width="12.85546875" style="1" hidden="1" customWidth="1"/>
    <col min="17" max="17" width="5.85546875" style="1" hidden="1" customWidth="1"/>
    <col min="18" max="18" width="44.85546875" style="1" customWidth="1"/>
    <col min="19" max="19" width="13.28515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26" width="26.140625" style="1" customWidth="1"/>
    <col min="27" max="27" width="9.28515625" style="1" customWidth="1"/>
    <col min="28" max="28" width="5.5703125" style="1" customWidth="1"/>
    <col min="29" max="29" width="10.42578125" style="1" customWidth="1"/>
    <col min="30" max="30" width="6.5703125" style="1" customWidth="1"/>
    <col min="31" max="31" width="9.140625" style="1" customWidth="1"/>
    <col min="32" max="33" width="8.42578125" style="1" customWidth="1"/>
    <col min="34" max="34" width="7.28515625" style="1" customWidth="1"/>
    <col min="35" max="35" width="23" style="1" customWidth="1"/>
    <col min="36" max="36" width="16" style="1" customWidth="1"/>
    <col min="37" max="37" width="10.140625" style="1" customWidth="1"/>
    <col min="38" max="38" width="13.28515625" style="1" customWidth="1"/>
    <col min="39" max="39" width="18.5703125" style="1" customWidth="1"/>
    <col min="40" max="40" width="13.7109375" style="1" customWidth="1"/>
    <col min="41" max="41" width="64.28515625" style="1" customWidth="1"/>
    <col min="42" max="42" width="17.28515625" style="9" customWidth="1"/>
    <col min="43" max="43" width="11.42578125" style="9"/>
    <col min="44" max="44" width="32.28515625" style="9" customWidth="1"/>
    <col min="45" max="53" width="11.42578125" style="9"/>
    <col min="54" max="16384" width="11.42578125" style="1"/>
  </cols>
  <sheetData>
    <row r="2" spans="1:72" customFormat="1" ht="15" customHeight="1" x14ac:dyDescent="0.25">
      <c r="A2" s="123" t="s">
        <v>0</v>
      </c>
      <c r="B2" s="124"/>
      <c r="C2" s="124"/>
      <c r="D2" s="125"/>
      <c r="E2" s="132" t="s">
        <v>1</v>
      </c>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4"/>
      <c r="AK2" s="132"/>
      <c r="AL2" s="133"/>
      <c r="AM2" s="133"/>
      <c r="AN2" s="134"/>
      <c r="AO2" s="35"/>
      <c r="AP2" s="29"/>
      <c r="AQ2" s="29"/>
      <c r="AR2" s="29"/>
      <c r="AS2" s="29"/>
      <c r="AT2" s="29"/>
      <c r="AU2" s="29"/>
      <c r="AV2" s="29"/>
      <c r="AW2" s="29"/>
      <c r="AX2" s="29"/>
      <c r="AY2" s="29"/>
      <c r="AZ2" s="29"/>
      <c r="BA2" s="29"/>
    </row>
    <row r="3" spans="1:72" customFormat="1" ht="15" customHeight="1" x14ac:dyDescent="0.25">
      <c r="A3" s="126"/>
      <c r="B3" s="127"/>
      <c r="C3" s="127"/>
      <c r="D3" s="128"/>
      <c r="E3" s="135"/>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7"/>
      <c r="AK3" s="138"/>
      <c r="AL3" s="139"/>
      <c r="AM3" s="139"/>
      <c r="AN3" s="140"/>
      <c r="AO3" s="35"/>
      <c r="AP3" s="29"/>
      <c r="AQ3" s="29"/>
      <c r="AR3" s="29"/>
      <c r="AS3" s="29"/>
      <c r="AT3" s="29"/>
      <c r="AU3" s="29"/>
      <c r="AV3" s="29"/>
      <c r="AW3" s="29"/>
      <c r="AX3" s="29"/>
      <c r="AY3" s="29"/>
      <c r="AZ3" s="29"/>
      <c r="BA3" s="29"/>
    </row>
    <row r="4" spans="1:72" customFormat="1" ht="15" customHeight="1" x14ac:dyDescent="0.25">
      <c r="A4" s="126"/>
      <c r="B4" s="127"/>
      <c r="C4" s="127"/>
      <c r="D4" s="128"/>
      <c r="E4" s="132" t="s">
        <v>2</v>
      </c>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4"/>
      <c r="AK4" s="135"/>
      <c r="AL4" s="136"/>
      <c r="AM4" s="136"/>
      <c r="AN4" s="137"/>
      <c r="AO4" s="35"/>
      <c r="AP4" s="29"/>
      <c r="AQ4" s="29"/>
      <c r="AR4" s="29"/>
      <c r="AS4" s="29"/>
      <c r="AT4" s="29"/>
      <c r="AU4" s="29"/>
      <c r="AV4" s="29"/>
      <c r="AW4" s="29"/>
      <c r="AX4" s="29"/>
      <c r="AY4" s="29"/>
      <c r="AZ4" s="29"/>
      <c r="BA4" s="29"/>
    </row>
    <row r="5" spans="1:72" customFormat="1" ht="15.75" customHeight="1" x14ac:dyDescent="0.25">
      <c r="A5" s="129"/>
      <c r="B5" s="130"/>
      <c r="C5" s="130"/>
      <c r="D5" s="131"/>
      <c r="E5" s="135"/>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7"/>
      <c r="AK5" s="141">
        <v>45771</v>
      </c>
      <c r="AL5" s="142"/>
      <c r="AM5" s="142"/>
      <c r="AN5" s="143"/>
      <c r="AO5" s="35"/>
      <c r="AP5" s="29"/>
      <c r="AQ5" s="29"/>
      <c r="AR5" s="29"/>
      <c r="AS5" s="29"/>
      <c r="AT5" s="29"/>
      <c r="AU5" s="29"/>
      <c r="AV5" s="29"/>
      <c r="AW5" s="29"/>
      <c r="AX5" s="29"/>
      <c r="AY5" s="29"/>
      <c r="AZ5" s="29"/>
      <c r="BA5" s="29"/>
    </row>
    <row r="6" spans="1:72" ht="44.25" customHeight="1" x14ac:dyDescent="0.2">
      <c r="A6" s="144" t="s">
        <v>316</v>
      </c>
      <c r="B6" s="145"/>
      <c r="C6" s="146"/>
      <c r="D6" s="145"/>
      <c r="E6" s="145"/>
      <c r="F6" s="145"/>
      <c r="G6" s="145"/>
      <c r="H6" s="145"/>
      <c r="I6" s="145"/>
      <c r="J6" s="147"/>
      <c r="K6" s="148" t="s">
        <v>3</v>
      </c>
      <c r="L6" s="149"/>
      <c r="M6" s="149"/>
      <c r="N6" s="149"/>
      <c r="O6" s="149"/>
      <c r="P6" s="150"/>
      <c r="Q6" s="151" t="s">
        <v>4</v>
      </c>
      <c r="R6" s="152"/>
      <c r="S6" s="152"/>
      <c r="T6" s="152"/>
      <c r="U6" s="152"/>
      <c r="V6" s="152"/>
      <c r="W6" s="152"/>
      <c r="X6" s="152"/>
      <c r="Y6" s="152"/>
      <c r="Z6" s="153"/>
      <c r="AA6" s="154" t="s">
        <v>5</v>
      </c>
      <c r="AB6" s="155"/>
      <c r="AC6" s="155"/>
      <c r="AD6" s="155"/>
      <c r="AE6" s="155"/>
      <c r="AF6" s="155"/>
      <c r="AG6" s="155"/>
      <c r="AH6" s="156"/>
      <c r="AI6" s="157" t="s">
        <v>6</v>
      </c>
      <c r="AJ6" s="158"/>
      <c r="AK6" s="158"/>
      <c r="AL6" s="158"/>
      <c r="AM6" s="158"/>
      <c r="AN6" s="158"/>
      <c r="AO6" s="36" t="s">
        <v>187</v>
      </c>
    </row>
    <row r="7" spans="1:72" ht="16.5" customHeight="1" x14ac:dyDescent="0.2">
      <c r="A7" s="182" t="s">
        <v>7</v>
      </c>
      <c r="B7" s="182" t="s">
        <v>8</v>
      </c>
      <c r="C7" s="113" t="s">
        <v>9</v>
      </c>
      <c r="D7" s="115" t="s">
        <v>10</v>
      </c>
      <c r="E7" s="117" t="s">
        <v>11</v>
      </c>
      <c r="F7" s="115" t="s">
        <v>12</v>
      </c>
      <c r="G7" s="117" t="s">
        <v>13</v>
      </c>
      <c r="H7" s="117" t="s">
        <v>14</v>
      </c>
      <c r="I7" s="37"/>
      <c r="J7" s="117" t="s">
        <v>15</v>
      </c>
      <c r="K7" s="111" t="s">
        <v>16</v>
      </c>
      <c r="L7" s="109" t="s">
        <v>17</v>
      </c>
      <c r="M7" s="111" t="s">
        <v>18</v>
      </c>
      <c r="N7" s="111" t="s">
        <v>19</v>
      </c>
      <c r="O7" s="109" t="s">
        <v>17</v>
      </c>
      <c r="P7" s="111" t="s">
        <v>20</v>
      </c>
      <c r="Q7" s="119" t="s">
        <v>21</v>
      </c>
      <c r="R7" s="121" t="s">
        <v>22</v>
      </c>
      <c r="S7" s="121" t="s">
        <v>23</v>
      </c>
      <c r="T7" s="177" t="s">
        <v>24</v>
      </c>
      <c r="U7" s="178"/>
      <c r="V7" s="178"/>
      <c r="W7" s="178"/>
      <c r="X7" s="178"/>
      <c r="Y7" s="178"/>
      <c r="Z7" s="179"/>
      <c r="AA7" s="180" t="s">
        <v>25</v>
      </c>
      <c r="AB7" s="172" t="s">
        <v>26</v>
      </c>
      <c r="AC7" s="172" t="s">
        <v>17</v>
      </c>
      <c r="AD7" s="172" t="s">
        <v>27</v>
      </c>
      <c r="AE7" s="172" t="s">
        <v>17</v>
      </c>
      <c r="AF7" s="172" t="s">
        <v>28</v>
      </c>
      <c r="AG7" s="172" t="s">
        <v>29</v>
      </c>
      <c r="AH7" s="172" t="s">
        <v>30</v>
      </c>
      <c r="AI7" s="174" t="s">
        <v>6</v>
      </c>
      <c r="AJ7" s="174" t="s">
        <v>31</v>
      </c>
      <c r="AK7" s="174" t="s">
        <v>32</v>
      </c>
      <c r="AL7" s="174" t="s">
        <v>33</v>
      </c>
      <c r="AM7" s="174" t="s">
        <v>34</v>
      </c>
      <c r="AN7" s="107" t="s">
        <v>35</v>
      </c>
      <c r="AO7" s="159" t="s">
        <v>320</v>
      </c>
    </row>
    <row r="8" spans="1:72" s="2" customFormat="1" ht="110.25" customHeight="1" x14ac:dyDescent="0.25">
      <c r="A8" s="183"/>
      <c r="B8" s="183"/>
      <c r="C8" s="114"/>
      <c r="D8" s="116"/>
      <c r="E8" s="118"/>
      <c r="F8" s="116"/>
      <c r="G8" s="118"/>
      <c r="H8" s="118"/>
      <c r="I8" s="38" t="s">
        <v>36</v>
      </c>
      <c r="J8" s="118"/>
      <c r="K8" s="112"/>
      <c r="L8" s="110"/>
      <c r="M8" s="112"/>
      <c r="N8" s="112"/>
      <c r="O8" s="110"/>
      <c r="P8" s="112"/>
      <c r="Q8" s="120"/>
      <c r="R8" s="122"/>
      <c r="S8" s="122"/>
      <c r="T8" s="39" t="s">
        <v>37</v>
      </c>
      <c r="U8" s="39" t="s">
        <v>38</v>
      </c>
      <c r="V8" s="39" t="s">
        <v>39</v>
      </c>
      <c r="W8" s="39" t="s">
        <v>40</v>
      </c>
      <c r="X8" s="39" t="s">
        <v>41</v>
      </c>
      <c r="Y8" s="39" t="s">
        <v>42</v>
      </c>
      <c r="Z8" s="39" t="s">
        <v>43</v>
      </c>
      <c r="AA8" s="181"/>
      <c r="AB8" s="173"/>
      <c r="AC8" s="173"/>
      <c r="AD8" s="173"/>
      <c r="AE8" s="173"/>
      <c r="AF8" s="173"/>
      <c r="AG8" s="173"/>
      <c r="AH8" s="173"/>
      <c r="AI8" s="175"/>
      <c r="AJ8" s="176"/>
      <c r="AK8" s="175"/>
      <c r="AL8" s="175"/>
      <c r="AM8" s="175"/>
      <c r="AN8" s="108"/>
      <c r="AO8" s="160"/>
      <c r="AP8" s="30"/>
      <c r="AQ8" s="30"/>
      <c r="AR8" s="30"/>
      <c r="AS8" s="30"/>
      <c r="AT8" s="31"/>
      <c r="AU8" s="30"/>
      <c r="AV8" s="30"/>
      <c r="AW8" s="30"/>
      <c r="AX8" s="30"/>
      <c r="AY8" s="30"/>
      <c r="AZ8" s="30"/>
      <c r="BA8" s="30"/>
    </row>
    <row r="9" spans="1:72" s="8" customFormat="1" ht="364.5" customHeight="1" x14ac:dyDescent="0.25">
      <c r="A9" s="161" t="s">
        <v>44</v>
      </c>
      <c r="B9" s="163">
        <v>1</v>
      </c>
      <c r="C9" s="165" t="s">
        <v>45</v>
      </c>
      <c r="D9" s="167" t="s">
        <v>46</v>
      </c>
      <c r="E9" s="169" t="s">
        <v>47</v>
      </c>
      <c r="F9" s="170" t="s">
        <v>48</v>
      </c>
      <c r="G9" s="169" t="s">
        <v>49</v>
      </c>
      <c r="H9" s="169" t="s">
        <v>96</v>
      </c>
      <c r="I9" s="169" t="s">
        <v>50</v>
      </c>
      <c r="J9" s="200">
        <v>12</v>
      </c>
      <c r="K9" s="184" t="str">
        <f>IF(J9&lt;=0,"",IF(J9&lt;=2,"Muy Baja",IF(J9&lt;=24,"Baja",IF(J9&lt;=500,"Media",IF(J9&lt;=5000,"Alta","Muy Alta")))))</f>
        <v>Baja</v>
      </c>
      <c r="L9" s="186">
        <f>IF(K9="","",IF(K9="Muy Baja",0.2,IF(K9="Baja",0.4,IF(K9="Media",0.6,IF(K9="Alta",0.8,IF(K9="Muy Alta",1,))))))</f>
        <v>0.4</v>
      </c>
      <c r="M9" s="169">
        <f>'[1]Tabla Impacto'!I26</f>
        <v>8</v>
      </c>
      <c r="N9" s="184" t="str">
        <f>IF(M9&lt;=3,"Leve",IF(M9&lt;=6,"Menor",IF(M9&lt;=10,"Moderado",IF(M9&lt;=14,"Mayor","Catastrofico"))))</f>
        <v>Moderado</v>
      </c>
      <c r="O9" s="186">
        <f>IF(N9="","",IF(N9="Moderado",0.6,IF(N9="Mayor",0.8,IF(N9="Catastrófico",1,))))</f>
        <v>0.6</v>
      </c>
      <c r="P9" s="188" t="str">
        <f>IF(OR(AND(K9="Muy Baja",N9="Leve"),AND(K9="Muy Baja",N9="Menor"),AND(K9="Baja",N9="Leve")),"Bajo",IF(OR(AND(K9="Muy baja",N9="Moderado"),AND(K9="Baja",N9="Menor"),AND(K9="Baja",N9="Moderado"),AND(K9="Media",N9="Leve"),AND(K9="Media",N9="Menor"),AND(K9="Media",N9="Moderado"),AND(K9="Alta",N9="Leve"),AND(K9="Alta",N9="Menor")),"Moderado",IF(OR(AND(K9="Muy Baja",N9="Mayor"),AND(K9="Baja",N9="Mayor"),AND(K9="Media",N9="Mayor"),AND(K9="Alta",N9="Moderado"),AND(K9="Alta",N9="Mayor"),AND(K9="Muy Alta",N9="Leve"),AND(K9="Muy Alta",N9="Menor"),AND(K9="Muy Alta",N9="Moderado"),AND(K9="Muy Alta",N9="Mayor")),"Alto",IF(OR(AND(K9="Muy Baja",N9="Catastrófico"),AND(K9="Baja",N9="Catastrófico"),AND(K9="Media",N9="Catastrófico"),AND(K9="Alta",N9="Catastrófico"),AND(K9="Muy Alta",N9="Catastrófico")),"Extremo",""))))</f>
        <v>Moderado</v>
      </c>
      <c r="Q9" s="3">
        <v>1</v>
      </c>
      <c r="R9" s="42" t="s">
        <v>51</v>
      </c>
      <c r="S9" s="3" t="str">
        <f t="shared" ref="S9:S11" si="0">IF(OR(T9="Preventivo",T9="Detectivo"),"Probabilidad",IF(T9="Correctivo","Impacto",""))</f>
        <v>Probabilidad</v>
      </c>
      <c r="T9" s="43" t="s">
        <v>52</v>
      </c>
      <c r="U9" s="43" t="s">
        <v>53</v>
      </c>
      <c r="V9" s="4" t="str">
        <f t="shared" ref="V9:V16" si="1">IF(AND(T9="Preventivo",U9="Automático"),"50%",IF(AND(T9="Preventivo",U9="Manual"),"40%",IF(AND(T9="Detectivo",U9="Automático"),"40%",IF(AND(T9="Detectivo",U9="Manual"),"30%",IF(AND(T9="Correctivo",U9="Automático"),"35%",IF(AND(T9="Correctivo",U9="Manual"),"25%",""))))))</f>
        <v>40%</v>
      </c>
      <c r="W9" s="43" t="s">
        <v>54</v>
      </c>
      <c r="X9" s="43" t="s">
        <v>55</v>
      </c>
      <c r="Y9" s="43" t="s">
        <v>56</v>
      </c>
      <c r="Z9" s="44" t="s">
        <v>57</v>
      </c>
      <c r="AA9" s="45">
        <f>IFERROR(IF(S9="Probabilidad",(L9-(+L9*V9)),IF(S9="Impacto",L9,"")),"")</f>
        <v>0.24</v>
      </c>
      <c r="AB9" s="5" t="str">
        <f>IFERROR(IF(AA9="","",IF(AA9&lt;=0.2,"Muy Baja",IF(AA9&lt;=0.4,"Baja",IF(AA9&lt;=0.6,"Media",IF(AA9&lt;=0.8,"Alta","Muy Alta"))))),"")</f>
        <v>Baja</v>
      </c>
      <c r="AC9" s="4">
        <f>+AA9</f>
        <v>0.24</v>
      </c>
      <c r="AD9" s="5" t="str">
        <f>IFERROR(IF(AE9="","",IF(AE9&lt;=0.2,"Leve",IF(AE9&lt;=0.4,"Menor",IF(AE9&lt;=0.6,"Moderado",IF(AE9&lt;=0.8,"Mayor","Catastrófico"))))),"")</f>
        <v>Moderado</v>
      </c>
      <c r="AE9" s="4">
        <f>IFERROR(IF(S9="Impacto",(O9-(+O9*V9)),IF(S9="Probabilidad",O9,"")),"")</f>
        <v>0.6</v>
      </c>
      <c r="AF9" s="6"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Moderado</v>
      </c>
      <c r="AG9" s="190"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H9" s="43" t="s">
        <v>58</v>
      </c>
      <c r="AI9" s="46" t="s">
        <v>59</v>
      </c>
      <c r="AJ9" s="47" t="s">
        <v>60</v>
      </c>
      <c r="AK9" s="48" t="s">
        <v>61</v>
      </c>
      <c r="AL9" s="48" t="s">
        <v>62</v>
      </c>
      <c r="AM9" s="46" t="s">
        <v>317</v>
      </c>
      <c r="AN9" s="49" t="s">
        <v>63</v>
      </c>
      <c r="AO9" s="50" t="s">
        <v>324</v>
      </c>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row>
    <row r="10" spans="1:72" ht="180.75" customHeight="1" x14ac:dyDescent="0.2">
      <c r="A10" s="162"/>
      <c r="B10" s="164"/>
      <c r="C10" s="166"/>
      <c r="D10" s="168"/>
      <c r="E10" s="168"/>
      <c r="F10" s="171"/>
      <c r="G10" s="168"/>
      <c r="H10" s="168"/>
      <c r="I10" s="168"/>
      <c r="J10" s="166"/>
      <c r="K10" s="185"/>
      <c r="L10" s="187"/>
      <c r="M10" s="168"/>
      <c r="N10" s="185"/>
      <c r="O10" s="187"/>
      <c r="P10" s="189"/>
      <c r="Q10" s="3">
        <v>2</v>
      </c>
      <c r="R10" s="44" t="s">
        <v>194</v>
      </c>
      <c r="S10" s="3" t="str">
        <f t="shared" si="0"/>
        <v>Probabilidad</v>
      </c>
      <c r="T10" s="43" t="s">
        <v>52</v>
      </c>
      <c r="U10" s="43" t="s">
        <v>53</v>
      </c>
      <c r="V10" s="4" t="str">
        <f t="shared" si="1"/>
        <v>40%</v>
      </c>
      <c r="W10" s="43" t="s">
        <v>54</v>
      </c>
      <c r="X10" s="43" t="s">
        <v>55</v>
      </c>
      <c r="Y10" s="43" t="s">
        <v>56</v>
      </c>
      <c r="Z10" s="44" t="s">
        <v>64</v>
      </c>
      <c r="AA10" s="45">
        <f>IFERROR(IF(AND(S9="Probabilidad",S10="Probabilidad"),(AC9-(+AC9*V10)),IF(S10="Probabilidad",(M9-(+M9*V10)),IF(S10="Impacto",AC9,""))),"")</f>
        <v>0.14399999999999999</v>
      </c>
      <c r="AB10" s="5" t="str">
        <f>IFERROR(IF(AA10="","",IF(AA10&lt;=0.2,"Muy Baja",IF(AA10&lt;=0.4,"Baja",IF(AA10&lt;=0.6,"Media",IF(AA10&lt;=0.8,"Alta","Muy Alta"))))),"")</f>
        <v>Muy Baja</v>
      </c>
      <c r="AC10" s="4">
        <f>+AA10</f>
        <v>0.14399999999999999</v>
      </c>
      <c r="AD10" s="5" t="str">
        <f>IFERROR(IF(AE10="","",IF(AE10&lt;=0.2,"Leve",IF(AE10&lt;=0.4,"Menor",IF(AE10&lt;=0.6,"Moderado",IF(AE10&lt;=0.8,"Mayor","Catastrófico"))))),"")</f>
        <v>Moderado</v>
      </c>
      <c r="AE10" s="4">
        <f>IFERROR(IF(AND(S9="Impacto",S10="Impacto"),(AE9-(+AE9*V10)),IF(S10="Impacto",(#REF!-(+#REF!*V10)),IF(S10="Probabilidad",AE9,""))),"")</f>
        <v>0.6</v>
      </c>
      <c r="AF10" s="6"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91"/>
      <c r="AH10" s="43" t="s">
        <v>58</v>
      </c>
      <c r="AI10" s="46" t="s">
        <v>65</v>
      </c>
      <c r="AJ10" s="47" t="s">
        <v>60</v>
      </c>
      <c r="AK10" s="48" t="s">
        <v>61</v>
      </c>
      <c r="AL10" s="48" t="s">
        <v>62</v>
      </c>
      <c r="AM10" s="44" t="s">
        <v>64</v>
      </c>
      <c r="AN10" s="49" t="s">
        <v>63</v>
      </c>
      <c r="AO10" s="50" t="s">
        <v>195</v>
      </c>
      <c r="BB10" s="9"/>
      <c r="BC10" s="9"/>
      <c r="BD10" s="9"/>
      <c r="BE10" s="9"/>
      <c r="BF10" s="9"/>
      <c r="BG10" s="9"/>
      <c r="BH10" s="9"/>
      <c r="BI10" s="9"/>
      <c r="BJ10" s="9"/>
      <c r="BK10" s="9"/>
      <c r="BL10" s="9"/>
      <c r="BM10" s="9"/>
      <c r="BN10" s="9"/>
      <c r="BO10" s="9"/>
      <c r="BP10" s="9"/>
      <c r="BQ10" s="9"/>
      <c r="BR10" s="9"/>
      <c r="BS10" s="9"/>
      <c r="BT10" s="9"/>
    </row>
    <row r="11" spans="1:72" ht="270" customHeight="1" x14ac:dyDescent="0.2">
      <c r="A11" s="52" t="s">
        <v>66</v>
      </c>
      <c r="B11" s="53">
        <v>2</v>
      </c>
      <c r="C11" s="54" t="s">
        <v>67</v>
      </c>
      <c r="D11" s="55" t="s">
        <v>68</v>
      </c>
      <c r="E11" s="40" t="s">
        <v>196</v>
      </c>
      <c r="F11" s="56" t="s">
        <v>69</v>
      </c>
      <c r="G11" s="40" t="s">
        <v>49</v>
      </c>
      <c r="H11" s="40" t="s">
        <v>70</v>
      </c>
      <c r="I11" s="40" t="s">
        <v>50</v>
      </c>
      <c r="J11" s="3">
        <v>36</v>
      </c>
      <c r="K11" s="10" t="str">
        <f>IF(J11&lt;=0,"",IF(J11&lt;=2,"Muy Baja",IF(J11&lt;=24,"Baja",IF(J11&lt;=500,"Media",IF(J11&lt;=5000,"Alta","Muy Alta")))))</f>
        <v>Media</v>
      </c>
      <c r="L11" s="11">
        <f>IF(K11="","",IF(K11="Muy Baja",0.2,IF(K11="Baja",0.4,IF(K11="Media",0.6,IF(K11="Alta",0.8,IF(K11="Muy Alta",1,))))))</f>
        <v>0.6</v>
      </c>
      <c r="M11" s="40">
        <f>+'[1]Tabla Impacto'!K26</f>
        <v>8</v>
      </c>
      <c r="N11" s="10" t="str">
        <f>IF(M11&lt;=3,"Leve",IF(M11&lt;=6,"Menor",IF(M11&lt;=10,"Moderado",IF(M11&lt;=14,"Mayor","Catastrofico"))))</f>
        <v>Moderado</v>
      </c>
      <c r="O11" s="26">
        <f t="shared" ref="O11" si="2">IF(N11="","",IF(N11="Moderado",0.6,IF(N11="Mayor",0.8,IF(N11="Catastrófico",1,))))</f>
        <v>0.6</v>
      </c>
      <c r="P11" s="12" t="str">
        <f>'[2]Mapa final'!P10</f>
        <v>Alto</v>
      </c>
      <c r="Q11" s="3">
        <v>1</v>
      </c>
      <c r="R11" s="44" t="s">
        <v>197</v>
      </c>
      <c r="S11" s="3" t="str">
        <f t="shared" si="0"/>
        <v>Probabilidad</v>
      </c>
      <c r="T11" s="43" t="s">
        <v>52</v>
      </c>
      <c r="U11" s="43" t="s">
        <v>53</v>
      </c>
      <c r="V11" s="4" t="str">
        <f t="shared" si="1"/>
        <v>40%</v>
      </c>
      <c r="W11" s="43" t="s">
        <v>54</v>
      </c>
      <c r="X11" s="43" t="s">
        <v>55</v>
      </c>
      <c r="Y11" s="43" t="s">
        <v>56</v>
      </c>
      <c r="Z11" s="44" t="s">
        <v>198</v>
      </c>
      <c r="AA11" s="45">
        <f>IFERROR(IF(S11="Probabilidad",(L11-(+L11*V11)),IF(S11="Impacto",L11,"")),"")</f>
        <v>0.36</v>
      </c>
      <c r="AB11" s="5" t="str">
        <f>IFERROR(IF(AA11="","",IF(AA11&lt;=0.2,"Muy Baja",IF(AA11&lt;=0.4,"Baja",IF(AA11&lt;=0.6,"Media",IF(AA11&lt;=0.8,"Alta","Muy Alta"))))),"")</f>
        <v>Baja</v>
      </c>
      <c r="AC11" s="4">
        <f>+AA11</f>
        <v>0.36</v>
      </c>
      <c r="AD11" s="5" t="str">
        <f>IFERROR(IF(AE11="","",IF(AE11&lt;=0.2,"Leve",IF(AE11&lt;=0.4,"Menor",IF(AE11&lt;=0.6,"Moderado",IF(AE11&lt;=0.8,"Mayor","Catastrófico"))))),"")</f>
        <v>Moderado</v>
      </c>
      <c r="AE11" s="4">
        <f>IFERROR(IF(S11="Impacto",(O11-(+O11*V11)),IF(S11="Probabilidad",O11,"")),"")</f>
        <v>0.6</v>
      </c>
      <c r="AF11" s="6"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6" t="str">
        <f>$AF$11</f>
        <v>Moderado</v>
      </c>
      <c r="AH11" s="43" t="s">
        <v>71</v>
      </c>
      <c r="AI11" s="40" t="s">
        <v>72</v>
      </c>
      <c r="AJ11" s="40" t="s">
        <v>72</v>
      </c>
      <c r="AK11" s="40" t="s">
        <v>72</v>
      </c>
      <c r="AL11" s="40" t="s">
        <v>72</v>
      </c>
      <c r="AM11" s="40" t="s">
        <v>72</v>
      </c>
      <c r="AN11" s="49"/>
      <c r="AO11" s="50" t="s">
        <v>318</v>
      </c>
      <c r="BB11" s="9"/>
      <c r="BC11" s="9"/>
      <c r="BD11" s="9"/>
      <c r="BE11" s="9"/>
      <c r="BF11" s="9"/>
      <c r="BG11" s="9"/>
      <c r="BH11" s="9"/>
      <c r="BI11" s="9"/>
      <c r="BJ11" s="9"/>
      <c r="BK11" s="9"/>
      <c r="BL11" s="9"/>
      <c r="BM11" s="9"/>
      <c r="BN11" s="9"/>
      <c r="BO11" s="9"/>
      <c r="BP11" s="9"/>
      <c r="BQ11" s="9"/>
      <c r="BR11" s="9"/>
      <c r="BS11" s="9"/>
      <c r="BT11" s="9"/>
    </row>
    <row r="12" spans="1:72" ht="124.5" customHeight="1" x14ac:dyDescent="0.2">
      <c r="A12" s="192" t="s">
        <v>73</v>
      </c>
      <c r="B12" s="194">
        <v>3</v>
      </c>
      <c r="C12" s="196" t="s">
        <v>67</v>
      </c>
      <c r="D12" s="167" t="s">
        <v>74</v>
      </c>
      <c r="E12" s="169" t="s">
        <v>199</v>
      </c>
      <c r="F12" s="170" t="s">
        <v>75</v>
      </c>
      <c r="G12" s="169" t="s">
        <v>49</v>
      </c>
      <c r="H12" s="169" t="s">
        <v>200</v>
      </c>
      <c r="I12" s="169" t="s">
        <v>50</v>
      </c>
      <c r="J12" s="200">
        <v>1</v>
      </c>
      <c r="K12" s="184" t="str">
        <f>IF(J12&lt;=0,"",IF(J12&lt;=2,"Muy Baja",IF(J12&lt;=24,"Baja",IF(J12&lt;=500,"Media",IF(J12&lt;=5000,"Alta","Muy Alta")))))</f>
        <v>Muy Baja</v>
      </c>
      <c r="L12" s="186">
        <f>'[3]Mapa final'!J10</f>
        <v>0.2</v>
      </c>
      <c r="M12" s="169">
        <f>+'[1]Tabla Impacto'!M26</f>
        <v>10</v>
      </c>
      <c r="N12" s="184" t="str">
        <f t="shared" ref="N12:N50" si="3">IF(M12&lt;=3,"Leve",IF(M12&lt;=6,"Menor",IF(M12&lt;=10,"Moderado",IF(M12&lt;=14,"Mayor","Catastrofico"))))</f>
        <v>Moderado</v>
      </c>
      <c r="O12" s="26">
        <f>IF(N12="","",IF(N12="Moderado",0.6,IF(N12="Mayor",0.8,IF(N12="Catastrófico",1,))))</f>
        <v>0.6</v>
      </c>
      <c r="P12" s="208" t="str">
        <f>'[3]Mapa final'!P10</f>
        <v>Alto</v>
      </c>
      <c r="Q12" s="3">
        <v>1</v>
      </c>
      <c r="R12" s="44" t="s">
        <v>76</v>
      </c>
      <c r="S12" s="3" t="str">
        <f>IF(OR(T12="Preventivo",T12="Detectivo"),"Probabilidad",IF(T12="Correctivo","Impacto",""))</f>
        <v>Probabilidad</v>
      </c>
      <c r="T12" s="43" t="s">
        <v>52</v>
      </c>
      <c r="U12" s="43" t="s">
        <v>53</v>
      </c>
      <c r="V12" s="4" t="str">
        <f t="shared" si="1"/>
        <v>40%</v>
      </c>
      <c r="W12" s="43" t="s">
        <v>54</v>
      </c>
      <c r="X12" s="43" t="s">
        <v>55</v>
      </c>
      <c r="Y12" s="43" t="s">
        <v>56</v>
      </c>
      <c r="Z12" s="44" t="s">
        <v>77</v>
      </c>
      <c r="AA12" s="45">
        <f>IFERROR(IF(S12="Probabilidad",(L12-(+L12*V12)),IF(S12="Impacto",L12,"")),"")</f>
        <v>0.12</v>
      </c>
      <c r="AB12" s="5" t="str">
        <f>IFERROR(IF(AA12="","",IF(AA12&lt;=0.2,"Muy Baja",IF(AA12&lt;=0.4,"Baja",IF(AA12&lt;=0.6,"Media",IF(AA12&lt;=0.8,"Alta","Muy Alta"))))),"")</f>
        <v>Muy Baja</v>
      </c>
      <c r="AC12" s="4">
        <f>+AA12</f>
        <v>0.12</v>
      </c>
      <c r="AD12" s="5" t="str">
        <f>IFERROR(IF(AE12="","",IF(AE12&lt;=0.2,"Leve",IF(AE12&lt;=0.4,"Menor",IF(AE12&lt;=0.6,"Moderado",IF(AE12&lt;=0.8,"Mayor","Catastrófico"))))),"")</f>
        <v>Moderado</v>
      </c>
      <c r="AE12" s="4">
        <f>IFERROR(IF(S12="Impacto",(O12-(+O12*V12)),IF(S12="Probabilidad",O12,"")),"")</f>
        <v>0.6</v>
      </c>
      <c r="AF12" s="6"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90"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H12" s="212" t="s">
        <v>58</v>
      </c>
      <c r="AI12" s="169" t="s">
        <v>78</v>
      </c>
      <c r="AJ12" s="169" t="s">
        <v>201</v>
      </c>
      <c r="AK12" s="215" t="s">
        <v>79</v>
      </c>
      <c r="AL12" s="201" t="s">
        <v>62</v>
      </c>
      <c r="AM12" s="169" t="s">
        <v>202</v>
      </c>
      <c r="AN12" s="163" t="s">
        <v>63</v>
      </c>
      <c r="AO12" s="234" t="s">
        <v>203</v>
      </c>
      <c r="BB12" s="9"/>
      <c r="BC12" s="9"/>
      <c r="BD12" s="9"/>
      <c r="BE12" s="9"/>
      <c r="BF12" s="9"/>
      <c r="BG12" s="9"/>
      <c r="BH12" s="9"/>
      <c r="BI12" s="9"/>
      <c r="BJ12" s="9"/>
      <c r="BK12" s="9"/>
      <c r="BL12" s="9"/>
      <c r="BM12" s="9"/>
      <c r="BN12" s="9"/>
      <c r="BO12" s="9"/>
      <c r="BP12" s="9"/>
      <c r="BQ12" s="9"/>
      <c r="BR12" s="9"/>
      <c r="BS12" s="9"/>
      <c r="BT12" s="9"/>
    </row>
    <row r="13" spans="1:72" ht="167.25" customHeight="1" x14ac:dyDescent="0.2">
      <c r="A13" s="193"/>
      <c r="B13" s="195"/>
      <c r="C13" s="197"/>
      <c r="D13" s="199"/>
      <c r="E13" s="199"/>
      <c r="F13" s="218"/>
      <c r="G13" s="199"/>
      <c r="H13" s="199"/>
      <c r="I13" s="199"/>
      <c r="J13" s="219"/>
      <c r="K13" s="207"/>
      <c r="L13" s="206"/>
      <c r="M13" s="199"/>
      <c r="N13" s="207"/>
      <c r="O13" s="13"/>
      <c r="P13" s="209"/>
      <c r="Q13" s="3">
        <v>2</v>
      </c>
      <c r="R13" s="44" t="s">
        <v>80</v>
      </c>
      <c r="S13" s="3" t="str">
        <f t="shared" ref="S13:S17" si="4">IF(OR(T13="Preventivo",T13="Detectivo"),"Probabilidad",IF(T13="Correctivo","Impacto",""))</f>
        <v>Probabilidad</v>
      </c>
      <c r="T13" s="43" t="s">
        <v>52</v>
      </c>
      <c r="U13" s="43" t="s">
        <v>53</v>
      </c>
      <c r="V13" s="4" t="str">
        <f t="shared" si="1"/>
        <v>40%</v>
      </c>
      <c r="W13" s="43" t="s">
        <v>54</v>
      </c>
      <c r="X13" s="43" t="s">
        <v>55</v>
      </c>
      <c r="Y13" s="43" t="s">
        <v>56</v>
      </c>
      <c r="Z13" s="44" t="s">
        <v>81</v>
      </c>
      <c r="AA13" s="45">
        <f>IFERROR(IF(AND(S12="Probabilidad",S13="Probabilidad"),(AC12-(+AC12*V13)),IF(S13="Probabilidad",(L12-(+L12*V13)),IF(S13="Impacto",AC12,""))),"")</f>
        <v>7.1999999999999995E-2</v>
      </c>
      <c r="AB13" s="5" t="str">
        <f t="shared" ref="AB13" si="5">IFERROR(IF(AA13="","",IF(AA13&lt;=0.2,"Muy Baja",IF(AA13&lt;=0.4,"Baja",IF(AA13&lt;=0.6,"Media",IF(AA13&lt;=0.8,"Alta","Muy Alta"))))),"")</f>
        <v>Muy Baja</v>
      </c>
      <c r="AC13" s="4">
        <f t="shared" ref="AC13:AC14" si="6">+AA13</f>
        <v>7.1999999999999995E-2</v>
      </c>
      <c r="AD13" s="5" t="str">
        <f t="shared" ref="AD13:AD14" si="7">IFERROR(IF(AE13="","",IF(AE13&lt;=0.2,"Leve",IF(AE13&lt;=0.4,"Menor",IF(AE13&lt;=0.6,"Moderado",IF(AE13&lt;=0.8,"Mayor","Catastrófico"))))),"")</f>
        <v>Moderado</v>
      </c>
      <c r="AE13" s="4">
        <f>IFERROR(IF(AND(S12="Impacto",S13="Impacto"),(AE12-(+AE12*V13)),IF(S13="Impacto",(#REF!-(+#REF!*V13)),IF(S13="Probabilidad",AE12,""))),"")</f>
        <v>0.6</v>
      </c>
      <c r="AF13" s="6" t="str">
        <f>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211"/>
      <c r="AH13" s="213"/>
      <c r="AI13" s="199"/>
      <c r="AJ13" s="199"/>
      <c r="AK13" s="216"/>
      <c r="AL13" s="202"/>
      <c r="AM13" s="199"/>
      <c r="AN13" s="204"/>
      <c r="AO13" s="235"/>
      <c r="BB13" s="9"/>
      <c r="BC13" s="9"/>
      <c r="BD13" s="9"/>
      <c r="BE13" s="9"/>
      <c r="BF13" s="9"/>
      <c r="BG13" s="9"/>
      <c r="BH13" s="9"/>
      <c r="BI13" s="9"/>
      <c r="BJ13" s="9"/>
      <c r="BK13" s="9"/>
      <c r="BL13" s="9"/>
      <c r="BM13" s="9"/>
      <c r="BN13" s="9"/>
      <c r="BO13" s="9"/>
      <c r="BP13" s="9"/>
      <c r="BQ13" s="9"/>
      <c r="BR13" s="9"/>
      <c r="BS13" s="9"/>
      <c r="BT13" s="9"/>
    </row>
    <row r="14" spans="1:72" ht="132.75" customHeight="1" x14ac:dyDescent="0.2">
      <c r="A14" s="193"/>
      <c r="B14" s="195"/>
      <c r="C14" s="198"/>
      <c r="D14" s="168"/>
      <c r="E14" s="168"/>
      <c r="F14" s="171"/>
      <c r="G14" s="168"/>
      <c r="H14" s="168"/>
      <c r="I14" s="168"/>
      <c r="J14" s="166"/>
      <c r="K14" s="185"/>
      <c r="L14" s="187"/>
      <c r="M14" s="168"/>
      <c r="N14" s="185"/>
      <c r="O14" s="14"/>
      <c r="P14" s="210"/>
      <c r="Q14" s="3">
        <v>3</v>
      </c>
      <c r="R14" s="44" t="s">
        <v>204</v>
      </c>
      <c r="S14" s="3" t="str">
        <f t="shared" si="4"/>
        <v>Probabilidad</v>
      </c>
      <c r="T14" s="43" t="s">
        <v>52</v>
      </c>
      <c r="U14" s="43" t="s">
        <v>53</v>
      </c>
      <c r="V14" s="4" t="str">
        <f t="shared" si="1"/>
        <v>40%</v>
      </c>
      <c r="W14" s="43" t="s">
        <v>54</v>
      </c>
      <c r="X14" s="43" t="s">
        <v>55</v>
      </c>
      <c r="Y14" s="43" t="s">
        <v>56</v>
      </c>
      <c r="Z14" s="44" t="s">
        <v>82</v>
      </c>
      <c r="AA14" s="45">
        <f>IFERROR(IF(AND(S13="Probabilidad",S14="Probabilidad"),(AC13-(+AC13*V14)),IF(AND(S13="Impacto",S14="Probabilidad"),(AC12-(+AC12*V14)),IF(S14="Impacto",AC13,""))),"")</f>
        <v>4.3199999999999995E-2</v>
      </c>
      <c r="AB14" s="5" t="str">
        <f>IFERROR(IF(AA14="","",IF(AA14&lt;=0.2,"Muy Baja",IF(AA14&lt;=0.4,"Baja",IF(AA14&lt;=0.6,"Media",IF(AA14&lt;=0.8,"Alta","Muy Alta"))))),"")</f>
        <v>Muy Baja</v>
      </c>
      <c r="AC14" s="4">
        <f t="shared" si="6"/>
        <v>4.3199999999999995E-2</v>
      </c>
      <c r="AD14" s="5" t="str">
        <f t="shared" si="7"/>
        <v>Moderado</v>
      </c>
      <c r="AE14" s="4">
        <f>IFERROR(IF(AND(S13="Impacto",S14="Impacto"),(AE13-(+AE13*V14)),IF(AND(S13="Probabilidad",S14="Impacto"),(AE12-(+AE12*V14)),IF(S14="Probabilidad",AE13,""))),"")</f>
        <v>0.6</v>
      </c>
      <c r="AF14" s="6" t="str">
        <f t="shared" ref="AF14" si="8">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191"/>
      <c r="AH14" s="214"/>
      <c r="AI14" s="168"/>
      <c r="AJ14" s="168"/>
      <c r="AK14" s="217"/>
      <c r="AL14" s="203"/>
      <c r="AM14" s="168"/>
      <c r="AN14" s="205"/>
      <c r="AO14" s="236"/>
      <c r="BB14" s="9"/>
      <c r="BC14" s="9"/>
      <c r="BD14" s="9"/>
      <c r="BE14" s="9"/>
      <c r="BF14" s="9"/>
      <c r="BG14" s="9"/>
      <c r="BH14" s="9"/>
      <c r="BI14" s="9"/>
      <c r="BJ14" s="9"/>
      <c r="BK14" s="9"/>
      <c r="BL14" s="9"/>
      <c r="BM14" s="9"/>
      <c r="BN14" s="9"/>
      <c r="BO14" s="9"/>
      <c r="BP14" s="9"/>
      <c r="BQ14" s="9"/>
      <c r="BR14" s="9"/>
      <c r="BS14" s="9"/>
      <c r="BT14" s="9"/>
    </row>
    <row r="15" spans="1:72" ht="384" customHeight="1" x14ac:dyDescent="0.2">
      <c r="A15" s="192" t="s">
        <v>83</v>
      </c>
      <c r="B15" s="194">
        <v>4</v>
      </c>
      <c r="C15" s="196" t="s">
        <v>67</v>
      </c>
      <c r="D15" s="167" t="s">
        <v>74</v>
      </c>
      <c r="E15" s="169" t="s">
        <v>84</v>
      </c>
      <c r="F15" s="170" t="s">
        <v>205</v>
      </c>
      <c r="G15" s="169" t="s">
        <v>85</v>
      </c>
      <c r="H15" s="169" t="s">
        <v>206</v>
      </c>
      <c r="I15" s="169" t="s">
        <v>50</v>
      </c>
      <c r="J15" s="200">
        <v>205</v>
      </c>
      <c r="K15" s="184" t="str">
        <f>IF(J15&lt;=0,"",IF(J15&lt;=2,"Muy Baja",IF(J15&lt;=24,"Baja",IF(J15&lt;=500,"Media",IF(J15&lt;=5000,"Alta","Muy Alta")))))</f>
        <v>Media</v>
      </c>
      <c r="L15" s="186">
        <f>IF(K15="","",IF(K15="Muy Baja",0.2,IF(K15="Baja",0.4,IF(K15="Media",0.6,IF(K15="Alta",0.8,IF(K15="Muy Alta",1,))))))</f>
        <v>0.6</v>
      </c>
      <c r="M15" s="169">
        <f>+'[1]Tabla Impacto'!O26</f>
        <v>16</v>
      </c>
      <c r="N15" s="184" t="str">
        <f>IF(M15&lt;=3,"Leve",IF(M15&lt;=6,"Menor",IF(M15&lt;=10,"Moderado",IF(M15&lt;=14,"Mayor","Catastrófico"))))</f>
        <v>Catastrófico</v>
      </c>
      <c r="O15" s="186">
        <f>IF(N15:N15="","",IF(N15="Moderado",0.6,IF(N15="Mayor",0.8,IF(N15="Catastrófico",1,))))</f>
        <v>1</v>
      </c>
      <c r="P15" s="208" t="s">
        <v>86</v>
      </c>
      <c r="Q15" s="3">
        <v>1</v>
      </c>
      <c r="R15" s="44" t="s">
        <v>207</v>
      </c>
      <c r="S15" s="3" t="str">
        <f t="shared" si="4"/>
        <v>Probabilidad</v>
      </c>
      <c r="T15" s="43" t="s">
        <v>52</v>
      </c>
      <c r="U15" s="43" t="s">
        <v>53</v>
      </c>
      <c r="V15" s="4" t="str">
        <f t="shared" si="1"/>
        <v>40%</v>
      </c>
      <c r="W15" s="43" t="s">
        <v>54</v>
      </c>
      <c r="X15" s="43" t="s">
        <v>55</v>
      </c>
      <c r="Y15" s="43" t="s">
        <v>56</v>
      </c>
      <c r="Z15" s="44" t="s">
        <v>208</v>
      </c>
      <c r="AA15" s="45">
        <f>IFERROR(IF(S15="Probabilidad",(L15-(+L15*V15)),IF(S15="Impacto",L15,"")),"")</f>
        <v>0.36</v>
      </c>
      <c r="AB15" s="5" t="str">
        <f>IFERROR(IF(AA15="","",IF(AA15&lt;=0.2,"Muy Baja",IF(AA15&lt;=0.4,"Baja",IF(AA15&lt;=0.6,"Media",IF(AA15&lt;=0.8,"Alta","Muy Alta"))))),"")</f>
        <v>Baja</v>
      </c>
      <c r="AC15" s="4">
        <f>+AA15</f>
        <v>0.36</v>
      </c>
      <c r="AD15" s="5" t="str">
        <f>IFERROR(IF(AE15="","",IF(AE15&lt;=0.2,"Leve",IF(AE15&lt;=0.4,"Menor",IF(AE15&lt;=0.6,"Moderado",IF(AE15&lt;=0.8,"Mayor","Catastrófico"))))),"")</f>
        <v>Catastrófico</v>
      </c>
      <c r="AE15" s="4">
        <f>IFERROR(IF(S15="Impacto",(O15-(+O15*V15)),IF(S15="Probabilidad",O15,"")),"")</f>
        <v>1</v>
      </c>
      <c r="AF15" s="6"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Extremo</v>
      </c>
      <c r="AG15" s="190"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Extremo</v>
      </c>
      <c r="AH15" s="212" t="s">
        <v>71</v>
      </c>
      <c r="AI15" s="169" t="s">
        <v>72</v>
      </c>
      <c r="AJ15" s="169" t="s">
        <v>72</v>
      </c>
      <c r="AK15" s="169" t="s">
        <v>72</v>
      </c>
      <c r="AL15" s="169" t="s">
        <v>72</v>
      </c>
      <c r="AM15" s="169" t="s">
        <v>72</v>
      </c>
      <c r="AN15" s="220" t="s">
        <v>72</v>
      </c>
      <c r="AO15" s="50" t="s">
        <v>209</v>
      </c>
      <c r="BB15" s="9"/>
      <c r="BC15" s="9"/>
      <c r="BD15" s="9"/>
      <c r="BE15" s="9"/>
      <c r="BF15" s="9"/>
      <c r="BG15" s="9"/>
      <c r="BH15" s="9"/>
      <c r="BI15" s="9"/>
      <c r="BJ15" s="9"/>
      <c r="BK15" s="9"/>
      <c r="BL15" s="9"/>
      <c r="BM15" s="9"/>
      <c r="BN15" s="9"/>
      <c r="BO15" s="9"/>
      <c r="BP15" s="9"/>
      <c r="BQ15" s="9"/>
      <c r="BR15" s="9"/>
      <c r="BS15" s="9"/>
      <c r="BT15" s="9"/>
    </row>
    <row r="16" spans="1:72" ht="183.75" customHeight="1" x14ac:dyDescent="0.2">
      <c r="A16" s="193"/>
      <c r="B16" s="195"/>
      <c r="C16" s="198"/>
      <c r="D16" s="168"/>
      <c r="E16" s="168"/>
      <c r="F16" s="171"/>
      <c r="G16" s="168"/>
      <c r="H16" s="168"/>
      <c r="I16" s="168"/>
      <c r="J16" s="166"/>
      <c r="K16" s="185"/>
      <c r="L16" s="187"/>
      <c r="M16" s="168"/>
      <c r="N16" s="185"/>
      <c r="O16" s="187"/>
      <c r="P16" s="210"/>
      <c r="Q16" s="3">
        <v>2</v>
      </c>
      <c r="R16" s="44" t="s">
        <v>210</v>
      </c>
      <c r="S16" s="3" t="str">
        <f t="shared" si="4"/>
        <v>Probabilidad</v>
      </c>
      <c r="T16" s="43" t="s">
        <v>52</v>
      </c>
      <c r="U16" s="43" t="s">
        <v>53</v>
      </c>
      <c r="V16" s="4" t="str">
        <f t="shared" si="1"/>
        <v>40%</v>
      </c>
      <c r="W16" s="43" t="s">
        <v>54</v>
      </c>
      <c r="X16" s="43" t="s">
        <v>55</v>
      </c>
      <c r="Y16" s="43" t="s">
        <v>56</v>
      </c>
      <c r="Z16" s="44" t="s">
        <v>211</v>
      </c>
      <c r="AA16" s="45">
        <f>IFERROR(IF(AND(S15="Probabilidad",S16="Probabilidad"),(AC15-(+AC15*V16)),IF(S16="Probabilidad",(L15-(+L15*V16)),IF(S16="Impacto",AC15,""))),"")</f>
        <v>0.216</v>
      </c>
      <c r="AB16" s="5" t="str">
        <f t="shared" ref="AB16" si="9">IFERROR(IF(AA16="","",IF(AA16&lt;=0.2,"Muy Baja",IF(AA16&lt;=0.4,"Baja",IF(AA16&lt;=0.6,"Media",IF(AA16&lt;=0.8,"Alta","Muy Alta"))))),"")</f>
        <v>Baja</v>
      </c>
      <c r="AC16" s="4">
        <f t="shared" ref="AC16" si="10">+AA16</f>
        <v>0.216</v>
      </c>
      <c r="AD16" s="5" t="str">
        <f t="shared" ref="AD16" si="11">IFERROR(IF(AE16="","",IF(AE16&lt;=0.2,"Leve",IF(AE16&lt;=0.4,"Menor",IF(AE16&lt;=0.6,"Moderado",IF(AE16&lt;=0.8,"Mayor","Catastrófico"))))),"")</f>
        <v>Catastrófico</v>
      </c>
      <c r="AE16" s="4">
        <f>IFERROR(IF(AND(S15="Impacto",S16="Impacto"),(AE15-(+AE15*V16)),IF(S16="Impacto",(#REF!-(+#REF!*V16)),IF(S16="Probabilidad",AE15,""))),"")</f>
        <v>1</v>
      </c>
      <c r="AF16" s="6" t="str">
        <f t="shared" ref="AF16" si="12">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Extremo</v>
      </c>
      <c r="AG16" s="191"/>
      <c r="AH16" s="214"/>
      <c r="AI16" s="168"/>
      <c r="AJ16" s="168"/>
      <c r="AK16" s="168"/>
      <c r="AL16" s="168"/>
      <c r="AM16" s="168"/>
      <c r="AN16" s="221"/>
      <c r="AO16" s="50" t="s">
        <v>212</v>
      </c>
      <c r="BB16" s="9"/>
      <c r="BC16" s="9"/>
      <c r="BD16" s="9"/>
      <c r="BE16" s="9"/>
      <c r="BF16" s="9"/>
      <c r="BG16" s="9"/>
      <c r="BH16" s="9"/>
      <c r="BI16" s="9"/>
      <c r="BJ16" s="9"/>
      <c r="BK16" s="9"/>
      <c r="BL16" s="9"/>
      <c r="BM16" s="9"/>
      <c r="BN16" s="9"/>
      <c r="BO16" s="9"/>
      <c r="BP16" s="9"/>
      <c r="BQ16" s="9"/>
      <c r="BR16" s="9"/>
      <c r="BS16" s="9"/>
      <c r="BT16" s="9"/>
    </row>
    <row r="17" spans="1:44" ht="185.25" customHeight="1" x14ac:dyDescent="0.2">
      <c r="A17" s="57" t="s">
        <v>83</v>
      </c>
      <c r="B17" s="3">
        <v>5</v>
      </c>
      <c r="C17" s="54" t="s">
        <v>45</v>
      </c>
      <c r="D17" s="55" t="s">
        <v>74</v>
      </c>
      <c r="E17" s="40" t="s">
        <v>87</v>
      </c>
      <c r="F17" s="56" t="s">
        <v>213</v>
      </c>
      <c r="G17" s="40" t="s">
        <v>49</v>
      </c>
      <c r="H17" s="40" t="s">
        <v>206</v>
      </c>
      <c r="I17" s="40" t="s">
        <v>50</v>
      </c>
      <c r="J17" s="3">
        <v>205</v>
      </c>
      <c r="K17" s="10" t="str">
        <f>IF(J17&lt;=0,"",IF(J17&lt;=2,"Muy Baja",IF(J17&lt;=24,"Baja",IF(J17&lt;=500,"Media",IF(J17&lt;=5000,"Alta","Muy Alta")))))</f>
        <v>Media</v>
      </c>
      <c r="L17" s="11">
        <f>'[4]Mapa final'!J13</f>
        <v>0.6</v>
      </c>
      <c r="M17" s="40">
        <f>+'[1]Tabla Impacto'!Q26</f>
        <v>15</v>
      </c>
      <c r="N17" s="10" t="str">
        <f>IF(M17&lt;=3,"Leve",IF(M17&lt;=6,"Menor",IF(M17&lt;=10,"Moderado",IF(M17&lt;=14,"Mayor","Catastrófico"))))</f>
        <v>Catastrófico</v>
      </c>
      <c r="O17" s="26">
        <f>IF(N17:N17="","",IF(N17="Moderado",0.6,IF(N17="Mayor",0.8,IF(N17="Catastrófico",1,))))</f>
        <v>1</v>
      </c>
      <c r="P17" s="12" t="str">
        <f>'[4]Mapa final'!P13</f>
        <v>Extremo</v>
      </c>
      <c r="Q17" s="3">
        <v>1</v>
      </c>
      <c r="R17" s="44" t="s">
        <v>214</v>
      </c>
      <c r="S17" s="3" t="str">
        <f t="shared" si="4"/>
        <v>Probabilidad</v>
      </c>
      <c r="T17" s="43" t="s">
        <v>52</v>
      </c>
      <c r="U17" s="43" t="s">
        <v>53</v>
      </c>
      <c r="V17" s="4" t="str">
        <f>IF(AND(T17="Preventivo",U17="Automático"),"50%",IF(AND(T17="Preventivo",U17="Manual"),"40%",IF(AND(T17="Detectivo",U17="Automático"),"40%",IF(AND(T17="Detectivo",U17="Manual"),"30%",IF(AND(T17="Correctivo",U17="Automático"),"35%",IF(AND(T17="Correctivo",U17="Manual"),"25%",""))))))</f>
        <v>40%</v>
      </c>
      <c r="W17" s="43" t="s">
        <v>54</v>
      </c>
      <c r="X17" s="43" t="s">
        <v>55</v>
      </c>
      <c r="Y17" s="43" t="s">
        <v>56</v>
      </c>
      <c r="Z17" s="44" t="s">
        <v>88</v>
      </c>
      <c r="AA17" s="45">
        <f>IFERROR(IF(S17="Probabilidad",(L17-(+L17*V17)),IF(S17="Impacto",L17,"")),"")</f>
        <v>0.36</v>
      </c>
      <c r="AB17" s="5" t="str">
        <f>IFERROR(IF(AA17="","",IF(AA17&lt;=0.2,"Muy Baja",IF(AA17&lt;=0.4,"Baja",IF(AA17&lt;=0.6,"Media",IF(AA17&lt;=0.8,"Alta","Muy Alta"))))),"")</f>
        <v>Baja</v>
      </c>
      <c r="AC17" s="4">
        <f>+AA17</f>
        <v>0.36</v>
      </c>
      <c r="AD17" s="5" t="str">
        <f>IFERROR(IF(AE17="","",IF(AE17&lt;=0.2,"Leve",IF(AE17&lt;=0.4,"Menor",IF(AE17&lt;=0.6,"Moderado",IF(AE17&lt;=0.8,"Mayor","Catastrófico"))))),"")</f>
        <v>Catastrófico</v>
      </c>
      <c r="AE17" s="4">
        <f>IFERROR(IF(S17="Impacto",(O17-(+O17*V17)),IF(S17="Probabilidad",O17,"")),"")</f>
        <v>1</v>
      </c>
      <c r="AF17" s="6"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Extremo</v>
      </c>
      <c r="AG17" s="6" t="str">
        <f>$AF$17</f>
        <v>Extremo</v>
      </c>
      <c r="AH17" s="43" t="s">
        <v>71</v>
      </c>
      <c r="AI17" s="40" t="s">
        <v>72</v>
      </c>
      <c r="AJ17" s="40" t="s">
        <v>72</v>
      </c>
      <c r="AK17" s="40" t="s">
        <v>72</v>
      </c>
      <c r="AL17" s="40" t="s">
        <v>72</v>
      </c>
      <c r="AM17" s="40" t="s">
        <v>72</v>
      </c>
      <c r="AN17" s="63" t="s">
        <v>72</v>
      </c>
      <c r="AO17" s="64" t="s">
        <v>215</v>
      </c>
    </row>
    <row r="18" spans="1:44" ht="248.25" customHeight="1" x14ac:dyDescent="0.2">
      <c r="A18" s="57" t="s">
        <v>89</v>
      </c>
      <c r="B18" s="3">
        <v>6</v>
      </c>
      <c r="C18" s="54" t="s">
        <v>90</v>
      </c>
      <c r="D18" s="55" t="str">
        <f>'[5]Mapa final'!B10</f>
        <v>Económico y Reputacional</v>
      </c>
      <c r="E18" s="40" t="str">
        <f>'[5]Mapa final'!D10</f>
        <v>Interes en favorecer a algún proveedor con el fin de obtener beneficio a nombre propio.</v>
      </c>
      <c r="F18" s="56" t="str">
        <f>'[5]Mapa final'!E10</f>
        <v>Posibilidad de Sanciones de los Entes de inspección vigilancia y control por la Exclusion del giro a proveedores y contratistas para presionar y obtener algun beneficio personal.</v>
      </c>
      <c r="G18" s="40" t="str">
        <f>'[5]Mapa final'!F10</f>
        <v>Usuarios, productos y practicas , organizacionales</v>
      </c>
      <c r="H18" s="40" t="str">
        <f>'[5]Mapa final'!G10</f>
        <v>Tesorería</v>
      </c>
      <c r="I18" s="40" t="s">
        <v>50</v>
      </c>
      <c r="J18" s="3">
        <f>'[5]Mapa final'!H10</f>
        <v>10950</v>
      </c>
      <c r="K18" s="10" t="str">
        <f>'[5]Mapa final'!I10</f>
        <v>Muy Alta</v>
      </c>
      <c r="L18" s="11">
        <f>'[5]Mapa final'!J10</f>
        <v>1</v>
      </c>
      <c r="M18" s="40">
        <f>+'[1]Tabla Impacto'!S26</f>
        <v>16</v>
      </c>
      <c r="N18" s="10" t="str">
        <f t="shared" si="3"/>
        <v>Catastrofico</v>
      </c>
      <c r="O18" s="26">
        <v>1</v>
      </c>
      <c r="P18" s="12" t="str">
        <f>'[5]Mapa final'!P10</f>
        <v>Extremo</v>
      </c>
      <c r="Q18" s="3">
        <f>'[5]Mapa final'!Q10</f>
        <v>1</v>
      </c>
      <c r="R18" s="44" t="str">
        <f>'[5]Mapa final'!R10</f>
        <v xml:space="preserve">El tesorero mensualmente aplica lo establecido en el Procedimiento AF-PR-36 liquidación y Giro de Cuentas a fin de realizar la priorización de pagos, conforme a la llegada de las facturas y a los plazos de pago.
Resolución 048 de 2021 </v>
      </c>
      <c r="S18" s="3" t="str">
        <f>'[5]Mapa final'!S10</f>
        <v>Probabilidad</v>
      </c>
      <c r="T18" s="43" t="str">
        <f>'[5]Mapa final'!T10</f>
        <v>Preventivo</v>
      </c>
      <c r="U18" s="43" t="str">
        <f>'[5]Mapa final'!U10</f>
        <v>Manual</v>
      </c>
      <c r="V18" s="4" t="str">
        <f>'[5]Mapa final'!V10</f>
        <v>40%</v>
      </c>
      <c r="W18" s="43" t="str">
        <f>'[5]Mapa final'!W10</f>
        <v>Documentado</v>
      </c>
      <c r="X18" s="43" t="str">
        <f>'[5]Mapa final'!X10</f>
        <v>Continua</v>
      </c>
      <c r="Y18" s="43" t="str">
        <f>'[5]Mapa final'!Y10</f>
        <v>Con Registro</v>
      </c>
      <c r="Z18" s="44" t="str">
        <f>'[5]Mapa final'!Z10</f>
        <v>Informe segumiento plan financiero de cuentas por pagar.</v>
      </c>
      <c r="AA18" s="45">
        <f>'[5]Mapa final'!AA10</f>
        <v>0.6</v>
      </c>
      <c r="AB18" s="5" t="str">
        <f>'[5]Mapa final'!AB10</f>
        <v>Media</v>
      </c>
      <c r="AC18" s="4">
        <f>'[5]Mapa final'!AC10</f>
        <v>0.6</v>
      </c>
      <c r="AD18" s="5" t="str">
        <f>'[5]Mapa final'!AD10</f>
        <v>Catastrófico</v>
      </c>
      <c r="AE18" s="4">
        <f>'[5]Mapa final'!AE10</f>
        <v>1</v>
      </c>
      <c r="AF18" s="25" t="str">
        <f>'[5]Mapa final'!AF10</f>
        <v>Extremo</v>
      </c>
      <c r="AG18" s="25" t="str">
        <f>$AF$17</f>
        <v>Extremo</v>
      </c>
      <c r="AH18" s="43" t="str">
        <f>'[5]Mapa final'!AG10</f>
        <v>Reducir (mitigar)</v>
      </c>
      <c r="AI18" s="40" t="str">
        <f>'[5]Mapa final'!AH10</f>
        <v>Realizar seguimiento a la antigüedad de cuentas por pagar según lo definido en Procedimiento AF-PR-36 Liquidación y giro de cuentas</v>
      </c>
      <c r="AJ18" s="40" t="str">
        <f>'[5]Mapa final'!AI10</f>
        <v>Tesoreria</v>
      </c>
      <c r="AK18" s="65" t="str">
        <f>'[5]Mapa final'!AJ10</f>
        <v>Enero a Diciembre de 2023</v>
      </c>
      <c r="AL18" s="66" t="str">
        <f>'[5]Mapa final'!AK10</f>
        <v>Cuatrimestral</v>
      </c>
      <c r="AM18" s="40" t="str">
        <f>'[5]Mapa final'!AL10</f>
        <v xml:space="preserve"> Informe segumiento de cuentas por pagar.</v>
      </c>
      <c r="AN18" s="67" t="str">
        <f>'[5]Mapa final'!AM10</f>
        <v>En curso</v>
      </c>
      <c r="AO18" s="64" t="s">
        <v>216</v>
      </c>
    </row>
    <row r="19" spans="1:44" ht="286.5" customHeight="1" x14ac:dyDescent="0.2">
      <c r="A19" s="68" t="s">
        <v>91</v>
      </c>
      <c r="B19" s="3">
        <v>7</v>
      </c>
      <c r="C19" s="54" t="s">
        <v>90</v>
      </c>
      <c r="D19" s="55" t="s">
        <v>68</v>
      </c>
      <c r="E19" s="40" t="s">
        <v>217</v>
      </c>
      <c r="F19" s="56" t="s">
        <v>92</v>
      </c>
      <c r="G19" s="40" t="s">
        <v>49</v>
      </c>
      <c r="H19" s="40" t="s">
        <v>93</v>
      </c>
      <c r="I19" s="40" t="s">
        <v>50</v>
      </c>
      <c r="J19" s="3">
        <v>501</v>
      </c>
      <c r="K19" s="10" t="str">
        <f>IF(J19&lt;=0,"",IF(J19&lt;=2,"Muy Baja",IF(J19&lt;=24,"Baja",IF(J19&lt;=500,"Media",IF(J19&lt;=5000,"Alta","Muy Alta")))))</f>
        <v>Alta</v>
      </c>
      <c r="L19" s="11">
        <f>'[6]Mapa final'!J10</f>
        <v>0.8</v>
      </c>
      <c r="M19" s="40">
        <f>+'[1]Tabla Impacto'!U26</f>
        <v>13</v>
      </c>
      <c r="N19" s="10" t="str">
        <f t="shared" si="3"/>
        <v>Mayor</v>
      </c>
      <c r="O19" s="26">
        <f>IF(N19="","",IF(N19="Moderado",0.6,IF(N19="Mayor",0.8,IF(N19="Catastrófico",1,))))</f>
        <v>0.8</v>
      </c>
      <c r="P19" s="15" t="str">
        <f>'[6]Mapa final'!P10</f>
        <v>Extremo</v>
      </c>
      <c r="Q19" s="3">
        <v>1</v>
      </c>
      <c r="R19" s="46" t="s">
        <v>218</v>
      </c>
      <c r="S19" s="3" t="str">
        <f t="shared" ref="S19:S21" si="13">IF(OR(T19="Preventivo",T19="Detectivo"),"Probabilidad",IF(T19="Correctivo","Impacto",""))</f>
        <v>Probabilidad</v>
      </c>
      <c r="T19" s="43" t="s">
        <v>94</v>
      </c>
      <c r="U19" s="43" t="s">
        <v>53</v>
      </c>
      <c r="V19" s="4" t="str">
        <f>IF(AND(T19="Preventivo",U19="Automático"),"50%",IF(AND(T19="Preventivo",U19="Manual"),"40%",IF(AND(T19="Detectivo",U19="Automático"),"40%",IF(AND(T19="Detectivo",U19="Manual"),"30%",IF(AND(T19="Correctivo",U19="Automático"),"35%",IF(AND(T19="Correctivo",U19="Manual"),"25%",""))))))</f>
        <v>30%</v>
      </c>
      <c r="W19" s="43" t="s">
        <v>54</v>
      </c>
      <c r="X19" s="43" t="s">
        <v>55</v>
      </c>
      <c r="Y19" s="43" t="s">
        <v>56</v>
      </c>
      <c r="Z19" s="44" t="s">
        <v>219</v>
      </c>
      <c r="AA19" s="45">
        <f>IFERROR(IF(S19="Probabilidad",(L19-(+L19*V19)),IF(S19="Impacto",L19,"")),"")</f>
        <v>0.56000000000000005</v>
      </c>
      <c r="AB19" s="5" t="str">
        <f>IFERROR(IF(AA19="","",IF(AA19&lt;=0.2,"Muy Baja",IF(AA19&lt;=0.4,"Baja",IF(AA19&lt;=0.6,"Media",IF(AA19&lt;=0.8,"Alta","Muy Alta"))))),"")</f>
        <v>Media</v>
      </c>
      <c r="AC19" s="4">
        <f>+AA19</f>
        <v>0.56000000000000005</v>
      </c>
      <c r="AD19" s="5" t="str">
        <f>IFERROR(IF(AE19="","",IF(AE19&lt;=0.2,"Leve",IF(AE19&lt;=0.4,"Menor",IF(AE19&lt;=0.6,"Moderado",IF(AE19&lt;=0.8,"Mayor","Catastrófico"))))),"")</f>
        <v>Mayor</v>
      </c>
      <c r="AE19" s="4">
        <f>IFERROR(IF(S19="Impacto",(O19-(+O19*V19)),IF(S19="Probabilidad",O19,"")),"")</f>
        <v>0.8</v>
      </c>
      <c r="AF19" s="6" t="str">
        <f>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Alto</v>
      </c>
      <c r="AG19" s="6" t="str">
        <f>$AF$19</f>
        <v>Alto</v>
      </c>
      <c r="AH19" s="43" t="s">
        <v>71</v>
      </c>
      <c r="AI19" s="40" t="s">
        <v>72</v>
      </c>
      <c r="AJ19" s="40" t="s">
        <v>72</v>
      </c>
      <c r="AK19" s="40" t="s">
        <v>72</v>
      </c>
      <c r="AL19" s="40" t="s">
        <v>72</v>
      </c>
      <c r="AM19" s="40" t="s">
        <v>72</v>
      </c>
      <c r="AN19" s="63" t="s">
        <v>72</v>
      </c>
      <c r="AO19" s="50" t="s">
        <v>220</v>
      </c>
    </row>
    <row r="20" spans="1:44" ht="231" customHeight="1" x14ac:dyDescent="0.2">
      <c r="A20" s="68" t="s">
        <v>91</v>
      </c>
      <c r="B20" s="3">
        <v>8</v>
      </c>
      <c r="C20" s="54" t="s">
        <v>45</v>
      </c>
      <c r="D20" s="55" t="s">
        <v>68</v>
      </c>
      <c r="E20" s="40" t="s">
        <v>95</v>
      </c>
      <c r="F20" s="56" t="s">
        <v>221</v>
      </c>
      <c r="G20" s="40" t="s">
        <v>49</v>
      </c>
      <c r="H20" s="40" t="s">
        <v>96</v>
      </c>
      <c r="I20" s="40" t="s">
        <v>50</v>
      </c>
      <c r="J20" s="3">
        <f>365*43</f>
        <v>15695</v>
      </c>
      <c r="K20" s="10" t="str">
        <f>IF(J20&lt;=0,"",IF(J20&lt;=2,"Muy Baja",IF(J20&lt;=24,"Baja",IF(J20&lt;=500,"Media",IF(J20&lt;=5000,"Alta","Muy Alta")))))</f>
        <v>Muy Alta</v>
      </c>
      <c r="L20" s="11">
        <f>'[6]Mapa final'!J13</f>
        <v>1</v>
      </c>
      <c r="M20" s="40">
        <f>'[1]Tabla Impacto'!W26</f>
        <v>13</v>
      </c>
      <c r="N20" s="10" t="str">
        <f t="shared" si="3"/>
        <v>Mayor</v>
      </c>
      <c r="O20" s="26">
        <f t="shared" ref="O20:O50" si="14">IF(N20="","",IF(N20="Moderado",0.6,IF(N20="Mayor",0.8,IF(N20="Catastrófico",1,))))</f>
        <v>0.8</v>
      </c>
      <c r="P20" s="15" t="str">
        <f>'[6]Mapa final'!P13</f>
        <v>Extremo</v>
      </c>
      <c r="Q20" s="3">
        <v>1</v>
      </c>
      <c r="R20" s="44" t="s">
        <v>222</v>
      </c>
      <c r="S20" s="3" t="str">
        <f t="shared" si="13"/>
        <v>Probabilidad</v>
      </c>
      <c r="T20" s="43" t="s">
        <v>52</v>
      </c>
      <c r="U20" s="43" t="s">
        <v>53</v>
      </c>
      <c r="V20" s="4" t="str">
        <f t="shared" ref="V20" si="15">IF(AND(T20="Preventivo",U20="Automático"),"50%",IF(AND(T20="Preventivo",U20="Manual"),"40%",IF(AND(T20="Detectivo",U20="Automático"),"40%",IF(AND(T20="Detectivo",U20="Manual"),"30%",IF(AND(T20="Correctivo",U20="Automático"),"35%",IF(AND(T20="Correctivo",U20="Manual"),"25%",""))))))</f>
        <v>40%</v>
      </c>
      <c r="W20" s="43" t="s">
        <v>97</v>
      </c>
      <c r="X20" s="43" t="s">
        <v>55</v>
      </c>
      <c r="Y20" s="43" t="s">
        <v>56</v>
      </c>
      <c r="Z20" s="44" t="s">
        <v>98</v>
      </c>
      <c r="AA20" s="45">
        <f>IFERROR(IF(S20="Probabilidad",(L20-(+L20*V20)),IF(S20="Impacto",L20,"")),"")</f>
        <v>0.6</v>
      </c>
      <c r="AB20" s="5" t="str">
        <f>IFERROR(IF(AA20="","",IF(AA20&lt;=0.2,"Muy Baja",IF(AA20&lt;=0.4,"Baja",IF(AA20&lt;=0.6,"Media",IF(AA20&lt;=0.8,"Alta","Muy Alta"))))),"")</f>
        <v>Media</v>
      </c>
      <c r="AC20" s="4">
        <f>+AA20</f>
        <v>0.6</v>
      </c>
      <c r="AD20" s="5" t="str">
        <f>IFERROR(IF(AE20="","",IF(AE20&lt;=0.2,"Leve",IF(AE20&lt;=0.4,"Menor",IF(AE20&lt;=0.6,"Moderado",IF(AE20&lt;=0.8,"Mayor","Catastrófico"))))),"")</f>
        <v>Mayor</v>
      </c>
      <c r="AE20" s="4">
        <f>IFERROR(IF(S20="Impacto",(O20-(+O20*V20)),IF(S20="Probabilidad",O20,"")),"")</f>
        <v>0.8</v>
      </c>
      <c r="AF20" s="6"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Alto</v>
      </c>
      <c r="AG20" s="6" t="str">
        <f>$AF$20</f>
        <v>Alto</v>
      </c>
      <c r="AH20" s="43" t="s">
        <v>71</v>
      </c>
      <c r="AI20" s="40" t="s">
        <v>72</v>
      </c>
      <c r="AJ20" s="40" t="s">
        <v>72</v>
      </c>
      <c r="AK20" s="40" t="s">
        <v>72</v>
      </c>
      <c r="AL20" s="40" t="s">
        <v>72</v>
      </c>
      <c r="AM20" s="40" t="s">
        <v>72</v>
      </c>
      <c r="AN20" s="63" t="s">
        <v>72</v>
      </c>
      <c r="AO20" s="50" t="s">
        <v>223</v>
      </c>
    </row>
    <row r="21" spans="1:44" ht="317.25" customHeight="1" x14ac:dyDescent="0.2">
      <c r="A21" s="68" t="s">
        <v>91</v>
      </c>
      <c r="B21" s="3">
        <v>9</v>
      </c>
      <c r="C21" s="54" t="s">
        <v>45</v>
      </c>
      <c r="D21" s="55" t="s">
        <v>68</v>
      </c>
      <c r="E21" s="40" t="s">
        <v>224</v>
      </c>
      <c r="F21" s="56" t="s">
        <v>99</v>
      </c>
      <c r="G21" s="40" t="s">
        <v>49</v>
      </c>
      <c r="H21" s="40" t="s">
        <v>100</v>
      </c>
      <c r="I21" s="40" t="s">
        <v>50</v>
      </c>
      <c r="J21" s="3">
        <v>365</v>
      </c>
      <c r="K21" s="10" t="str">
        <f>IF(J21&lt;=0,"",IF(J21&lt;=2,"Muy Baja",IF(J21&lt;=24,"Baja",IF(J21&lt;=500,"Media",IF(J21&lt;=5000,"Alta","Muy Alta")))))</f>
        <v>Media</v>
      </c>
      <c r="L21" s="11">
        <f>'[6]Mapa final'!J16</f>
        <v>0.6</v>
      </c>
      <c r="M21" s="40">
        <f>+'[1]Tabla Impacto'!Y26</f>
        <v>7</v>
      </c>
      <c r="N21" s="10" t="str">
        <f t="shared" si="3"/>
        <v>Moderado</v>
      </c>
      <c r="O21" s="26">
        <f t="shared" si="14"/>
        <v>0.6</v>
      </c>
      <c r="P21" s="15" t="str">
        <f>'[6]Mapa final'!P16</f>
        <v>Alto</v>
      </c>
      <c r="Q21" s="3">
        <v>1</v>
      </c>
      <c r="R21" s="44" t="s">
        <v>225</v>
      </c>
      <c r="S21" s="3" t="str">
        <f t="shared" si="13"/>
        <v>Probabilidad</v>
      </c>
      <c r="T21" s="43" t="s">
        <v>52</v>
      </c>
      <c r="U21" s="43" t="s">
        <v>53</v>
      </c>
      <c r="V21" s="4" t="str">
        <f>IF(AND(T21="Preventivo",U21="Automático"),"50%",IF(AND(T21="Preventivo",U21="Manual"),"40%",IF(AND(T21="Detectivo",U21="Automático"),"40%",IF(AND(T21="Detectivo",U21="Manual"),"30%",IF(AND(T21="Correctivo",U21="Automático"),"35%",IF(AND(T21="Correctivo",U21="Manual"),"25%",""))))))</f>
        <v>40%</v>
      </c>
      <c r="W21" s="43" t="s">
        <v>54</v>
      </c>
      <c r="X21" s="43" t="s">
        <v>55</v>
      </c>
      <c r="Y21" s="43" t="s">
        <v>56</v>
      </c>
      <c r="Z21" s="44" t="s">
        <v>101</v>
      </c>
      <c r="AA21" s="45">
        <f>IFERROR(IF(S21="Probabilidad",(L21-(+L21*V21)),IF(S21="Impacto",L21,"")),"")</f>
        <v>0.36</v>
      </c>
      <c r="AB21" s="5" t="str">
        <f>IFERROR(IF(AA21="","",IF(AA21&lt;=0.2,"Muy Baja",IF(AA21&lt;=0.4,"Baja",IF(AA21&lt;=0.6,"Media",IF(AA21&lt;=0.8,"Alta","Muy Alta"))))),"")</f>
        <v>Baja</v>
      </c>
      <c r="AC21" s="4">
        <f>+AA21</f>
        <v>0.36</v>
      </c>
      <c r="AD21" s="5" t="str">
        <f>IFERROR(IF(AE21="","",IF(AE21&lt;=0.2,"Leve",IF(AE21&lt;=0.4,"Menor",IF(AE21&lt;=0.6,"Moderado",IF(AE21&lt;=0.8,"Mayor","Catastrófico"))))),"")</f>
        <v>Moderado</v>
      </c>
      <c r="AE21" s="4">
        <f>IFERROR(IF(S21="Impacto",(O21-(+O21*V21)),IF(S21="Probabilidad",O21,"")),"")</f>
        <v>0.6</v>
      </c>
      <c r="AF21" s="6"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6" t="str">
        <f>$AF$21</f>
        <v>Moderado</v>
      </c>
      <c r="AH21" s="43" t="s">
        <v>71</v>
      </c>
      <c r="AI21" s="40" t="s">
        <v>72</v>
      </c>
      <c r="AJ21" s="40" t="s">
        <v>72</v>
      </c>
      <c r="AK21" s="40" t="s">
        <v>72</v>
      </c>
      <c r="AL21" s="40" t="s">
        <v>72</v>
      </c>
      <c r="AM21" s="40" t="s">
        <v>72</v>
      </c>
      <c r="AN21" s="63" t="s">
        <v>72</v>
      </c>
      <c r="AO21" s="69" t="s">
        <v>226</v>
      </c>
    </row>
    <row r="22" spans="1:44" ht="286.5" customHeight="1" x14ac:dyDescent="0.2">
      <c r="A22" s="222" t="s">
        <v>102</v>
      </c>
      <c r="B22" s="194">
        <v>10</v>
      </c>
      <c r="C22" s="196" t="s">
        <v>90</v>
      </c>
      <c r="D22" s="167" t="str">
        <f>'[7]Mapa final'!B10</f>
        <v>Reputacional</v>
      </c>
      <c r="E22" s="169" t="str">
        <f>'[7]Mapa final'!D10</f>
        <v>* Falta de compromiso e identidad del personal que labora en archivo central y de gestión, frente  a  la responsabilidad del manejo de la información.</v>
      </c>
      <c r="F22" s="170" t="str">
        <f>'[7]Mapa final'!E10</f>
        <v xml:space="preserve"> Posibilidad de  Investigaciones y sanciones disciplinarias y punitivas por Utilización indebida y sustracción de la información física  por parte del personal de la entidad.</v>
      </c>
      <c r="G22" s="169" t="str">
        <f>'[7]Mapa final'!F10</f>
        <v>Usuarios, productos y practicas , organizacionales</v>
      </c>
      <c r="H22" s="169" t="str">
        <f>'[7]Mapa final'!G10</f>
        <v>Gestión Documental</v>
      </c>
      <c r="I22" s="169" t="s">
        <v>50</v>
      </c>
      <c r="J22" s="200">
        <f>'[7]Mapa final'!H10</f>
        <v>365</v>
      </c>
      <c r="K22" s="184" t="str">
        <f>'[7]Mapa final'!I10</f>
        <v>Media</v>
      </c>
      <c r="L22" s="186">
        <f>'[7]Mapa final'!J10</f>
        <v>0.6</v>
      </c>
      <c r="M22" s="169">
        <f>+'[1]Tabla Impacto'!AA26</f>
        <v>12</v>
      </c>
      <c r="N22" s="184" t="str">
        <f t="shared" si="3"/>
        <v>Mayor</v>
      </c>
      <c r="O22" s="26">
        <f t="shared" si="14"/>
        <v>0.8</v>
      </c>
      <c r="P22" s="188" t="str">
        <f>'[7]Mapa final'!P10</f>
        <v>Extremo</v>
      </c>
      <c r="Q22" s="3">
        <f>'[7]Mapa final'!Q10</f>
        <v>1</v>
      </c>
      <c r="R22" s="44" t="str">
        <f>'[7]Mapa final'!R10</f>
        <v>El grupo de Gestión Documental verifica la competencia y cumplimiento de los pasos a seguir, para consulta y préstamo de documentos mediante los Procedimientos GD-PR-13 consulta de documentos en archivos de gestión documental y  GD-PR-15 Préstamo de docum</v>
      </c>
      <c r="S22" s="3" t="str">
        <f>'[7]Mapa final'!S10</f>
        <v>Probabilidad</v>
      </c>
      <c r="T22" s="43" t="str">
        <f>'[7]Mapa final'!T10</f>
        <v>Preventivo</v>
      </c>
      <c r="U22" s="43" t="str">
        <f>'[7]Mapa final'!U10</f>
        <v>Manual</v>
      </c>
      <c r="V22" s="4" t="str">
        <f>'[7]Mapa final'!V10</f>
        <v>40%</v>
      </c>
      <c r="W22" s="43" t="str">
        <f>'[7]Mapa final'!W10</f>
        <v>Documentado</v>
      </c>
      <c r="X22" s="43" t="str">
        <f>'[7]Mapa final'!X10</f>
        <v>Continua</v>
      </c>
      <c r="Y22" s="43" t="str">
        <f>'[7]Mapa final'!Y10</f>
        <v>Con Registro</v>
      </c>
      <c r="Z22" s="44" t="str">
        <f>'[7]Mapa final'!Z10</f>
        <v>Diligenciamiento del formato GD- F-01 de control consulta y préstamos de documentos de archivo
Informe mensual del lider del proceso de gestion documental.
Formato  Prestamo Documentos Archivo de Gestión GD-F-20</v>
      </c>
      <c r="AA22" s="45">
        <f>'[7]Mapa final'!AA10</f>
        <v>0.36</v>
      </c>
      <c r="AB22" s="5" t="str">
        <f>'[7]Mapa final'!AB10</f>
        <v>Baja</v>
      </c>
      <c r="AC22" s="4">
        <f>'[7]Mapa final'!AC10</f>
        <v>0.36</v>
      </c>
      <c r="AD22" s="5" t="str">
        <f>'[7]Mapa final'!AD10</f>
        <v>Catastrófico</v>
      </c>
      <c r="AE22" s="4">
        <f>'[7]Mapa final'!AE10</f>
        <v>1</v>
      </c>
      <c r="AF22" s="6" t="str">
        <f>'[7]Mapa final'!AF10</f>
        <v>Extremo</v>
      </c>
      <c r="AG22" s="190" t="str">
        <f>'[7]Mapa final'!AG10</f>
        <v>Extremo</v>
      </c>
      <c r="AH22" s="212" t="str">
        <f>'[7]Mapa final'!AH10</f>
        <v>Reducir (mitigar)</v>
      </c>
      <c r="AI22" s="169" t="str">
        <f>'[7]Mapa final'!AI10</f>
        <v>Verificar que se cumplan los tiempos estipulados para el prestamo de documentos</v>
      </c>
      <c r="AJ22" s="169" t="str">
        <f>'[7]Mapa final'!AJ10</f>
        <v>Coordinador de Gestión Documental y Líder de Archivo de Historia Clínica</v>
      </c>
      <c r="AK22" s="215" t="str">
        <f>'[7]Mapa final'!AK10</f>
        <v>Enero a Diciembre de 2023</v>
      </c>
      <c r="AL22" s="201" t="str">
        <f>'[7]Mapa final'!AL10</f>
        <v>Cuatrimestral</v>
      </c>
      <c r="AM22" s="169" t="str">
        <f>'[7]Mapa final'!AM10</f>
        <v>Formato  Prestamo Documentos Archivo de Gestión GD-F-20
AHC-F-06 Registro Relación solicitud y entrega de copias de Historia Clínica</v>
      </c>
      <c r="AN22" s="163" t="str">
        <f>'[7]Mapa final'!AN10</f>
        <v>En curso</v>
      </c>
      <c r="AO22" s="70" t="s">
        <v>227</v>
      </c>
      <c r="AR22" s="32"/>
    </row>
    <row r="23" spans="1:44" ht="209.25" customHeight="1" x14ac:dyDescent="0.2">
      <c r="A23" s="223"/>
      <c r="B23" s="219"/>
      <c r="C23" s="198"/>
      <c r="D23" s="168"/>
      <c r="E23" s="168"/>
      <c r="F23" s="171"/>
      <c r="G23" s="168"/>
      <c r="H23" s="168"/>
      <c r="I23" s="168"/>
      <c r="J23" s="166"/>
      <c r="K23" s="185"/>
      <c r="L23" s="187"/>
      <c r="M23" s="168"/>
      <c r="N23" s="185"/>
      <c r="O23" s="16" t="str">
        <f t="shared" si="14"/>
        <v/>
      </c>
      <c r="P23" s="189"/>
      <c r="Q23" s="3">
        <f>'[7]Mapa final'!Q11</f>
        <v>2</v>
      </c>
      <c r="R23" s="44" t="str">
        <f>'[7]Mapa final'!R11</f>
        <v>El personal de HC verifica la solicitud y ejecuta los pasos a seguir para el préstamo y consulta de historias clíncias mediante el procedimiento AHC-PR-04.</v>
      </c>
      <c r="S23" s="3" t="str">
        <f>'[7]Mapa final'!S11</f>
        <v>Probabilidad</v>
      </c>
      <c r="T23" s="43" t="str">
        <f>'[7]Mapa final'!T11</f>
        <v>Preventivo</v>
      </c>
      <c r="U23" s="43" t="str">
        <f>'[7]Mapa final'!U11</f>
        <v>Manual</v>
      </c>
      <c r="V23" s="4" t="str">
        <f>'[7]Mapa final'!V11</f>
        <v>40%</v>
      </c>
      <c r="W23" s="43" t="str">
        <f>'[7]Mapa final'!W11</f>
        <v>Documentado</v>
      </c>
      <c r="X23" s="43" t="str">
        <f>'[7]Mapa final'!X11</f>
        <v>continua</v>
      </c>
      <c r="Y23" s="43" t="str">
        <f>'[7]Mapa final'!Y11</f>
        <v>Con Registro</v>
      </c>
      <c r="Z23" s="44" t="str">
        <f>'[7]Mapa final'!Z11</f>
        <v xml:space="preserve">Diligenciamiento de formato AHC-F-06 Registro Relación solicitud y entrega de copias de Historia Clínica
</v>
      </c>
      <c r="AA23" s="45">
        <f>'[7]Mapa final'!AA11</f>
        <v>0.216</v>
      </c>
      <c r="AB23" s="5" t="str">
        <f>'[7]Mapa final'!AB11</f>
        <v>Baja</v>
      </c>
      <c r="AC23" s="4">
        <f>'[7]Mapa final'!AC11</f>
        <v>0.216</v>
      </c>
      <c r="AD23" s="5" t="str">
        <f>'[7]Mapa final'!AD11</f>
        <v>Catastrófico</v>
      </c>
      <c r="AE23" s="4">
        <f>'[7]Mapa final'!AE11</f>
        <v>1</v>
      </c>
      <c r="AF23" s="6" t="str">
        <f>'[7]Mapa final'!AF11</f>
        <v>Extremo</v>
      </c>
      <c r="AG23" s="191"/>
      <c r="AH23" s="214"/>
      <c r="AI23" s="168"/>
      <c r="AJ23" s="168"/>
      <c r="AK23" s="217"/>
      <c r="AL23" s="203"/>
      <c r="AM23" s="168"/>
      <c r="AN23" s="205"/>
      <c r="AO23" s="64" t="s">
        <v>228</v>
      </c>
      <c r="AR23" s="32"/>
    </row>
    <row r="24" spans="1:44" ht="206.25" customHeight="1" x14ac:dyDescent="0.2">
      <c r="A24" s="71" t="s">
        <v>103</v>
      </c>
      <c r="B24" s="3">
        <v>11</v>
      </c>
      <c r="C24" s="54" t="s">
        <v>45</v>
      </c>
      <c r="D24" s="55" t="str">
        <f>'[8]Mapa final'!B10</f>
        <v>Económico</v>
      </c>
      <c r="E24" s="40" t="str">
        <f>'[8]Mapa final'!D10</f>
        <v>No seguimiento  efectivo de los procesos  judiciales</v>
      </c>
      <c r="F24" s="56" t="str">
        <f>'[8]Mapa final'!E10</f>
        <v xml:space="preserve">Posibilidad de providencias en contra de la institución, por inefectivo seguimiento a procesos judiciales o favorecimiento a la parte demandante al ejercer una defensa judicial  </v>
      </c>
      <c r="G24" s="40" t="str">
        <f>'[8]Mapa final'!F10</f>
        <v>Ejecucion y Administracion de procesos</v>
      </c>
      <c r="H24" s="40" t="str">
        <f>'[8]Mapa final'!G10</f>
        <v xml:space="preserve">Gestión Jurídica </v>
      </c>
      <c r="I24" s="40" t="s">
        <v>50</v>
      </c>
      <c r="J24" s="3">
        <f>'[8]Mapa final'!H10</f>
        <v>24</v>
      </c>
      <c r="K24" s="10" t="str">
        <f>'[8]Mapa final'!I10</f>
        <v>Baja</v>
      </c>
      <c r="L24" s="11">
        <f>'[8]Mapa final'!J10</f>
        <v>0.4</v>
      </c>
      <c r="M24" s="40">
        <f>+'[1]Tabla Impacto'!AC26</f>
        <v>9</v>
      </c>
      <c r="N24" s="10" t="str">
        <f t="shared" si="3"/>
        <v>Moderado</v>
      </c>
      <c r="O24" s="26">
        <f t="shared" si="14"/>
        <v>0.6</v>
      </c>
      <c r="P24" s="12" t="str">
        <f>'[8]Mapa final'!P10</f>
        <v>Alto</v>
      </c>
      <c r="Q24" s="3">
        <f>'[8]Mapa final'!Q10</f>
        <v>1</v>
      </c>
      <c r="R24" s="44" t="str">
        <f>'[8]Mapa final'!R10</f>
        <v>Los abogados de la oficina jurídica realizan seguimiento diario a los procesos judiciales frente a términos para defensa técnica y a la trazabilidad de los mismos conforme a lo establecido en el procedimiento OAJ-PR-05 Mediante matriz general de proceso O</v>
      </c>
      <c r="S24" s="3" t="str">
        <f>'[8]Mapa final'!S10</f>
        <v>Probabilidad</v>
      </c>
      <c r="T24" s="43" t="str">
        <f>'[8]Mapa final'!T10</f>
        <v>Preventivo</v>
      </c>
      <c r="U24" s="43" t="str">
        <f>'[8]Mapa final'!U10</f>
        <v>Manual</v>
      </c>
      <c r="V24" s="4" t="str">
        <f>'[8]Mapa final'!V10</f>
        <v>40%</v>
      </c>
      <c r="W24" s="43" t="str">
        <f>'[8]Mapa final'!W10</f>
        <v>Documentado</v>
      </c>
      <c r="X24" s="43" t="str">
        <f>'[8]Mapa final'!X10</f>
        <v>Continua</v>
      </c>
      <c r="Y24" s="43" t="str">
        <f>'[8]Mapa final'!Y10</f>
        <v>Con Registro</v>
      </c>
      <c r="Z24" s="44" t="str">
        <f>'[8]Mapa final'!Z10</f>
        <v xml:space="preserve">OAJ-F-18 Matriz General de procesos, Informe trimestral al Comité de Conciliación por parte de la secretario técnica
 </v>
      </c>
      <c r="AA24" s="45">
        <f>'[8]Mapa final'!AA10</f>
        <v>0.24</v>
      </c>
      <c r="AB24" s="5" t="str">
        <f>'[8]Mapa final'!AB10</f>
        <v>Baja</v>
      </c>
      <c r="AC24" s="4">
        <f>'[8]Mapa final'!AC10</f>
        <v>0.24</v>
      </c>
      <c r="AD24" s="5" t="str">
        <f>'[8]Mapa final'!AD10</f>
        <v>Mayor</v>
      </c>
      <c r="AE24" s="4">
        <f>'[8]Mapa final'!AE10</f>
        <v>0.8</v>
      </c>
      <c r="AF24" s="6" t="str">
        <f>'[8]Mapa final'!AF10</f>
        <v>Alto</v>
      </c>
      <c r="AG24" s="6" t="str">
        <f>$AF$24</f>
        <v>Alto</v>
      </c>
      <c r="AH24" s="43" t="str">
        <f>'[8]Mapa final'!AG10</f>
        <v>Reducir (mitigar)</v>
      </c>
      <c r="AI24" s="40" t="str">
        <f>'[8]Mapa final'!AH10</f>
        <v xml:space="preserve"> Realizar seguimiento al cumplimiento de los términos judiciales de acuerdo a la defensa técnica de la institución teniendo en cuenta la trazabilidad de procesos y las actividades programadas dentro de los mismos.</v>
      </c>
      <c r="AJ24" s="40" t="str">
        <f>'[8]Mapa final'!AI10</f>
        <v>Asesor Jurídico</v>
      </c>
      <c r="AK24" s="65" t="str">
        <f>'[8]Mapa final'!AJ10</f>
        <v>Enero a diciembre 2023</v>
      </c>
      <c r="AL24" s="66" t="str">
        <f>'[8]Mapa final'!AK10</f>
        <v>Cuatrimestral</v>
      </c>
      <c r="AM24" s="40" t="str">
        <f>'[8]Mapa final'!AL10</f>
        <v>OAJ-F-18 Matriz general de procesos</v>
      </c>
      <c r="AN24" s="67" t="str">
        <f>'[8]Mapa final'!AM10</f>
        <v>En curso</v>
      </c>
      <c r="AO24" s="64" t="s">
        <v>322</v>
      </c>
      <c r="AQ24" s="33"/>
      <c r="AR24" s="33"/>
    </row>
    <row r="25" spans="1:44" ht="123.75" customHeight="1" x14ac:dyDescent="0.2">
      <c r="A25" s="222" t="s">
        <v>104</v>
      </c>
      <c r="B25" s="194">
        <v>12</v>
      </c>
      <c r="C25" s="196" t="s">
        <v>45</v>
      </c>
      <c r="D25" s="167" t="s">
        <v>68</v>
      </c>
      <c r="E25" s="169" t="s">
        <v>105</v>
      </c>
      <c r="F25" s="170" t="s">
        <v>106</v>
      </c>
      <c r="G25" s="169" t="s">
        <v>49</v>
      </c>
      <c r="H25" s="169" t="s">
        <v>107</v>
      </c>
      <c r="I25" s="169" t="s">
        <v>50</v>
      </c>
      <c r="J25" s="200">
        <v>24</v>
      </c>
      <c r="K25" s="184" t="str">
        <f>IF(J25&lt;=0,"",IF(J25&lt;=2,"Muy Baja",IF(J25&lt;=24,"Baja",IF(J25&lt;=500,"Media",IF(J25&lt;=5000,"Alta","Muy Alta")))))</f>
        <v>Baja</v>
      </c>
      <c r="L25" s="186">
        <f>'[9]Mapa final'!J10</f>
        <v>0.4</v>
      </c>
      <c r="M25" s="169">
        <f>'[1]Tabla Impacto'!AE26</f>
        <v>11</v>
      </c>
      <c r="N25" s="184" t="str">
        <f t="shared" si="3"/>
        <v>Mayor</v>
      </c>
      <c r="O25" s="26">
        <f t="shared" si="14"/>
        <v>0.8</v>
      </c>
      <c r="P25" s="208" t="str">
        <f>'[9]Mapa final'!P10</f>
        <v>Alto</v>
      </c>
      <c r="Q25" s="3">
        <v>1</v>
      </c>
      <c r="R25" s="64" t="s">
        <v>108</v>
      </c>
      <c r="S25" s="3" t="str">
        <f t="shared" ref="S25:S29" si="16">IF(OR(T25="Preventivo",T25="Detectivo"),"Probabilidad",IF(T25="Correctivo","Impacto",""))</f>
        <v>Probabilidad</v>
      </c>
      <c r="T25" s="43" t="s">
        <v>52</v>
      </c>
      <c r="U25" s="43" t="s">
        <v>53</v>
      </c>
      <c r="V25" s="4" t="str">
        <f t="shared" ref="V25:V26" si="17">IF(AND(T25="Preventivo",U25="Automático"),"50%",IF(AND(T25="Preventivo",U25="Manual"),"40%",IF(AND(T25="Detectivo",U25="Automático"),"40%",IF(AND(T25="Detectivo",U25="Manual"),"30%",IF(AND(T25="Correctivo",U25="Automático"),"35%",IF(AND(T25="Correctivo",U25="Manual"),"25%",""))))))</f>
        <v>40%</v>
      </c>
      <c r="W25" s="43" t="s">
        <v>54</v>
      </c>
      <c r="X25" s="43" t="s">
        <v>55</v>
      </c>
      <c r="Y25" s="43" t="s">
        <v>56</v>
      </c>
      <c r="Z25" s="44" t="s">
        <v>109</v>
      </c>
      <c r="AA25" s="45">
        <f>IFERROR(IF(S25="Probabilidad",(L25-(+L25*V25)),IF(S25="Impacto",L25,"")),"")</f>
        <v>0.24</v>
      </c>
      <c r="AB25" s="5" t="str">
        <f>IFERROR(IF(AA25="","",IF(AA25&lt;=0.2,"Muy Baja",IF(AA25&lt;=0.4,"Baja",IF(AA25&lt;=0.6,"Media",IF(AA25&lt;=0.8,"Alta","Muy Alta"))))),"")</f>
        <v>Baja</v>
      </c>
      <c r="AC25" s="4">
        <f t="shared" ref="AC25:AC26" si="18">+AA25</f>
        <v>0.24</v>
      </c>
      <c r="AD25" s="5" t="str">
        <f>IFERROR(IF(AE25="","",IF(AE25&lt;=0.2,"Leve",IF(AE25&lt;=0.4,"Menor",IF(AE25&lt;=0.6,"Moderado",IF(AE25&lt;=0.8,"Mayor","Catastrófico"))))),"")</f>
        <v>Mayor</v>
      </c>
      <c r="AE25" s="4">
        <f>IFERROR(IF(S25="Impacto",(O25-(+O25*V25)),IF(S25="Probabilidad",O25,"")),"")</f>
        <v>0.8</v>
      </c>
      <c r="AF25" s="6" t="str">
        <f t="shared" ref="AF25:AF26" si="19">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Alto</v>
      </c>
      <c r="AG25" s="190"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Alto</v>
      </c>
      <c r="AH25" s="224" t="s">
        <v>58</v>
      </c>
      <c r="AI25" s="169" t="s">
        <v>110</v>
      </c>
      <c r="AJ25" s="169" t="s">
        <v>111</v>
      </c>
      <c r="AK25" s="215" t="s">
        <v>112</v>
      </c>
      <c r="AL25" s="201" t="s">
        <v>62</v>
      </c>
      <c r="AM25" s="169" t="s">
        <v>229</v>
      </c>
      <c r="AN25" s="163" t="s">
        <v>63</v>
      </c>
      <c r="AO25" s="69" t="s">
        <v>230</v>
      </c>
    </row>
    <row r="26" spans="1:44" ht="223.5" customHeight="1" x14ac:dyDescent="0.2">
      <c r="A26" s="223"/>
      <c r="B26" s="219"/>
      <c r="C26" s="198"/>
      <c r="D26" s="168"/>
      <c r="E26" s="168"/>
      <c r="F26" s="171"/>
      <c r="G26" s="168"/>
      <c r="H26" s="168"/>
      <c r="I26" s="168"/>
      <c r="J26" s="166"/>
      <c r="K26" s="185"/>
      <c r="L26" s="187"/>
      <c r="M26" s="168"/>
      <c r="N26" s="185"/>
      <c r="O26" s="16" t="str">
        <f t="shared" si="14"/>
        <v/>
      </c>
      <c r="P26" s="210"/>
      <c r="Q26" s="3">
        <v>2</v>
      </c>
      <c r="R26" s="44" t="s">
        <v>113</v>
      </c>
      <c r="S26" s="3" t="str">
        <f t="shared" si="16"/>
        <v>Probabilidad</v>
      </c>
      <c r="T26" s="43" t="s">
        <v>52</v>
      </c>
      <c r="U26" s="43" t="s">
        <v>53</v>
      </c>
      <c r="V26" s="4" t="str">
        <f t="shared" si="17"/>
        <v>40%</v>
      </c>
      <c r="W26" s="43" t="s">
        <v>54</v>
      </c>
      <c r="X26" s="43" t="s">
        <v>55</v>
      </c>
      <c r="Y26" s="43" t="s">
        <v>56</v>
      </c>
      <c r="Z26" s="44" t="s">
        <v>114</v>
      </c>
      <c r="AA26" s="45">
        <f>IFERROR(IF(AND(S25="Probabilidad",S26="Probabilidad"),(AC25-(+AC25*V26)),IF(S26="Probabilidad",(L25-(+L25*V26)),IF(S26="Impacto",AC25,""))),"")</f>
        <v>0.14399999999999999</v>
      </c>
      <c r="AB26" s="5" t="str">
        <f t="shared" ref="AB26" si="20">IFERROR(IF(AA26="","",IF(AA26&lt;=0.2,"Muy Baja",IF(AA26&lt;=0.4,"Baja",IF(AA26&lt;=0.6,"Media",IF(AA26&lt;=0.8,"Alta","Muy Alta"))))),"")</f>
        <v>Muy Baja</v>
      </c>
      <c r="AC26" s="4">
        <f t="shared" si="18"/>
        <v>0.14399999999999999</v>
      </c>
      <c r="AD26" s="5" t="str">
        <f t="shared" ref="AD26" si="21">IFERROR(IF(AE26="","",IF(AE26&lt;=0.2,"Leve",IF(AE26&lt;=0.4,"Menor",IF(AE26&lt;=0.6,"Moderado",IF(AE26&lt;=0.8,"Mayor","Catastrófico"))))),"")</f>
        <v>Mayor</v>
      </c>
      <c r="AE26" s="4">
        <f>IFERROR(IF(AND(S25="Impacto",S26="Impacto"),(AE25-(+AE25*V26)),IF(S26="Impacto",(#REF!-(+#REF!*V26)),IF(S26="Probabilidad",AE25,""))),"")</f>
        <v>0.8</v>
      </c>
      <c r="AF26" s="6" t="str">
        <f t="shared" si="19"/>
        <v>Alto</v>
      </c>
      <c r="AG26" s="191"/>
      <c r="AH26" s="225"/>
      <c r="AI26" s="168"/>
      <c r="AJ26" s="168"/>
      <c r="AK26" s="217"/>
      <c r="AL26" s="203"/>
      <c r="AM26" s="168"/>
      <c r="AN26" s="205"/>
      <c r="AO26" s="69" t="s">
        <v>231</v>
      </c>
    </row>
    <row r="27" spans="1:44" ht="303.75" customHeight="1" x14ac:dyDescent="0.2">
      <c r="A27" s="228" t="s">
        <v>115</v>
      </c>
      <c r="B27" s="194">
        <v>13</v>
      </c>
      <c r="C27" s="196" t="s">
        <v>45</v>
      </c>
      <c r="D27" s="167" t="s">
        <v>74</v>
      </c>
      <c r="E27" s="169" t="s">
        <v>232</v>
      </c>
      <c r="F27" s="170" t="s">
        <v>116</v>
      </c>
      <c r="G27" s="169" t="s">
        <v>117</v>
      </c>
      <c r="H27" s="169" t="s">
        <v>118</v>
      </c>
      <c r="I27" s="169" t="s">
        <v>50</v>
      </c>
      <c r="J27" s="200">
        <v>12</v>
      </c>
      <c r="K27" s="184" t="str">
        <f>IF(J27&lt;=0,"",IF(J27&lt;=2,"Muy Baja",IF(J27&lt;=24,"Baja",IF(J27&lt;=500,"Media",IF(J27&lt;=5000,"Alta","Muy Alta")))))</f>
        <v>Baja</v>
      </c>
      <c r="L27" s="186">
        <f>IF(K27="","",IF(K27="Muy Baja",0.2,IF(K27="Baja",0.4,IF(K27="Media",0.6,IF(K27="Alta",0.8,IF(K27="Muy Alta",1,))))))</f>
        <v>0.4</v>
      </c>
      <c r="M27" s="169">
        <f>+'[1]Tabla Impacto'!AG26</f>
        <v>9</v>
      </c>
      <c r="N27" s="184" t="str">
        <f t="shared" si="3"/>
        <v>Moderado</v>
      </c>
      <c r="O27" s="26">
        <f t="shared" si="14"/>
        <v>0.6</v>
      </c>
      <c r="P27" s="188" t="str">
        <f>IF(OR(AND(K27="Muy Baja",N27="Leve"),AND(K27="Muy Baja",N27="Menor"),AND(K27="Baja",N27="Leve")),"Bajo",IF(OR(AND(K27="Muy baja",N27="Moderado"),AND(K27="Baja",N27="Menor"),AND(K27="Baja",N27="Moderado"),AND(K27="Media",N27="Leve"),AND(K27="Media",N27="Menor"),AND(K27="Media",N27="Moderado"),AND(K27="Alta",N27="Leve"),AND(K27="Alta",N27="Menor")),"Moderado",IF(OR(AND(K27="Muy Baja",N27="Mayor"),AND(K27="Baja",N27="Mayor"),AND(K27="Media",N27="Mayor"),AND(K27="Alta",N27="Moderado"),AND(K27="Alta",N27="Mayor"),AND(K27="Muy Alta",N27="Leve"),AND(K27="Muy Alta",N27="Menor"),AND(K27="Muy Alta",N27="Moderado"),AND(K27="Muy Alta",N27="Mayor")),"Alto",IF(OR(AND(K27="Muy Baja",N27="Catastrófico"),AND(K27="Baja",N27="Catastrófico"),AND(K27="Media",N27="Catastrófico"),AND(K27="Alta",N27="Catastrófico"),AND(K27="Muy Alta",N27="Catastrófico")),"Extremo",""))))</f>
        <v>Moderado</v>
      </c>
      <c r="Q27" s="3">
        <v>1</v>
      </c>
      <c r="R27" s="64" t="s">
        <v>233</v>
      </c>
      <c r="S27" s="3" t="str">
        <f t="shared" si="16"/>
        <v>Probabilidad</v>
      </c>
      <c r="T27" s="43" t="s">
        <v>52</v>
      </c>
      <c r="U27" s="43" t="s">
        <v>53</v>
      </c>
      <c r="V27" s="4" t="str">
        <f>IF(AND(T27="Preventivo",U27="Automático"),"50%",IF(AND(T27="Preventivo",U27="Manual"),"40%",IF(AND(T27="Detectivo",U27="Automático"),"40%",IF(AND(T27="Detectivo",U27="Manual"),"30%",IF(AND(T27="Correctivo",U27="Automático"),"35%",IF(AND(T27="Correctivo",U27="Manual"),"25%",""))))))</f>
        <v>40%</v>
      </c>
      <c r="W27" s="43" t="s">
        <v>54</v>
      </c>
      <c r="X27" s="43" t="s">
        <v>55</v>
      </c>
      <c r="Y27" s="43" t="s">
        <v>56</v>
      </c>
      <c r="Z27" s="44" t="s">
        <v>119</v>
      </c>
      <c r="AA27" s="45">
        <f>IFERROR(IF(S27="Probabilidad",(L27-(+L27*V27)),IF(S27="Impacto",L27,"")),"")</f>
        <v>0.24</v>
      </c>
      <c r="AB27" s="5" t="str">
        <f>IFERROR(IF(AA27="","",IF(AA27&lt;=0.2,"Muy Baja",IF(AA27&lt;=0.4,"Baja",IF(AA27&lt;=0.6,"Media",IF(AA27&lt;=0.8,"Alta","Muy Alta"))))),"")</f>
        <v>Baja</v>
      </c>
      <c r="AC27" s="4">
        <f>+AA27</f>
        <v>0.24</v>
      </c>
      <c r="AD27" s="5" t="str">
        <f>IFERROR(IF(AE27="","",IF(AE27&lt;=0.2,"Leve",IF(AE27&lt;=0.4,"Menor",IF(AE27&lt;=0.6,"Moderado",IF(AE27&lt;=0.8,"Mayor","Catastrófico"))))),"")</f>
        <v>Moderado</v>
      </c>
      <c r="AE27" s="4">
        <f>IFERROR(IF(S27="Impacto",(O27-(+O27*V27)),IF(S27="Probabilidad",O27,"")),"")</f>
        <v>0.6</v>
      </c>
      <c r="AF27" s="6"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Moderado</v>
      </c>
      <c r="AG27" s="190"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Moderado</v>
      </c>
      <c r="AH27" s="212" t="s">
        <v>58</v>
      </c>
      <c r="AI27" s="40" t="s">
        <v>120</v>
      </c>
      <c r="AJ27" s="40" t="s">
        <v>234</v>
      </c>
      <c r="AK27" s="65" t="s">
        <v>112</v>
      </c>
      <c r="AL27" s="66" t="s">
        <v>62</v>
      </c>
      <c r="AM27" s="40" t="s">
        <v>121</v>
      </c>
      <c r="AN27" s="67" t="s">
        <v>63</v>
      </c>
      <c r="AO27" s="69" t="s">
        <v>325</v>
      </c>
    </row>
    <row r="28" spans="1:44" ht="137.25" customHeight="1" x14ac:dyDescent="0.2">
      <c r="A28" s="229"/>
      <c r="B28" s="219"/>
      <c r="C28" s="197"/>
      <c r="D28" s="199"/>
      <c r="E28" s="199"/>
      <c r="F28" s="218"/>
      <c r="G28" s="199"/>
      <c r="H28" s="199"/>
      <c r="I28" s="199"/>
      <c r="J28" s="219"/>
      <c r="K28" s="207"/>
      <c r="L28" s="206"/>
      <c r="M28" s="199"/>
      <c r="N28" s="207"/>
      <c r="O28" s="16" t="str">
        <f t="shared" si="14"/>
        <v/>
      </c>
      <c r="P28" s="227"/>
      <c r="Q28" s="3">
        <v>2</v>
      </c>
      <c r="R28" s="44" t="s">
        <v>235</v>
      </c>
      <c r="S28" s="3" t="str">
        <f t="shared" si="16"/>
        <v>Probabilidad</v>
      </c>
      <c r="T28" s="43" t="s">
        <v>52</v>
      </c>
      <c r="U28" s="43" t="s">
        <v>53</v>
      </c>
      <c r="V28" s="4" t="str">
        <f t="shared" ref="V28:V29" si="22">IF(AND(T28="Preventivo",U28="Automático"),"50%",IF(AND(T28="Preventivo",U28="Manual"),"40%",IF(AND(T28="Detectivo",U28="Automático"),"40%",IF(AND(T28="Detectivo",U28="Manual"),"30%",IF(AND(T28="Correctivo",U28="Automático"),"35%",IF(AND(T28="Correctivo",U28="Manual"),"25%",""))))))</f>
        <v>40%</v>
      </c>
      <c r="W28" s="43" t="s">
        <v>54</v>
      </c>
      <c r="X28" s="43" t="s">
        <v>55</v>
      </c>
      <c r="Y28" s="43" t="s">
        <v>56</v>
      </c>
      <c r="Z28" s="44" t="s">
        <v>122</v>
      </c>
      <c r="AA28" s="45">
        <f>IFERROR(IF(AND(S27="Probabilidad",S28="Probabilidad"),(AC27-(+AC27*V28)),IF(S28="Probabilidad",(L27-(+L27*V28)),IF(S28="Impacto",AC27,""))),"")</f>
        <v>0.14399999999999999</v>
      </c>
      <c r="AB28" s="5" t="str">
        <f t="shared" ref="AB28:AB29" si="23">IFERROR(IF(AA28="","",IF(AA28&lt;=0.2,"Muy Baja",IF(AA28&lt;=0.4,"Baja",IF(AA28&lt;=0.6,"Media",IF(AA28&lt;=0.8,"Alta","Muy Alta"))))),"")</f>
        <v>Muy Baja</v>
      </c>
      <c r="AC28" s="4">
        <f t="shared" ref="AC28:AC29" si="24">+AA28</f>
        <v>0.14399999999999999</v>
      </c>
      <c r="AD28" s="5" t="str">
        <f t="shared" ref="AD28:AD29" si="25">IFERROR(IF(AE28="","",IF(AE28&lt;=0.2,"Leve",IF(AE28&lt;=0.4,"Menor",IF(AE28&lt;=0.6,"Moderado",IF(AE28&lt;=0.8,"Mayor","Catastrófico"))))),"")</f>
        <v>Moderado</v>
      </c>
      <c r="AE28" s="4">
        <f>IFERROR(IF(AND(S27="Impacto",S28="Impacto"),(AE27-(+AE27*V28)),IF(S28="Impacto",(#REF!-(+#REF!*V28)),IF(S28="Probabilidad",AE27,""))),"")</f>
        <v>0.6</v>
      </c>
      <c r="AF28" s="6" t="str">
        <f t="shared" ref="AF28:AF29" si="26">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Moderado</v>
      </c>
      <c r="AG28" s="211"/>
      <c r="AH28" s="213"/>
      <c r="AI28" s="169" t="s">
        <v>236</v>
      </c>
      <c r="AJ28" s="169" t="s">
        <v>123</v>
      </c>
      <c r="AK28" s="215" t="s">
        <v>112</v>
      </c>
      <c r="AL28" s="201" t="s">
        <v>62</v>
      </c>
      <c r="AM28" s="169" t="s">
        <v>124</v>
      </c>
      <c r="AN28" s="163" t="s">
        <v>63</v>
      </c>
      <c r="AO28" s="69" t="s">
        <v>192</v>
      </c>
    </row>
    <row r="29" spans="1:44" ht="133.5" customHeight="1" x14ac:dyDescent="0.2">
      <c r="A29" s="223"/>
      <c r="B29" s="219"/>
      <c r="C29" s="198"/>
      <c r="D29" s="168"/>
      <c r="E29" s="168"/>
      <c r="F29" s="171"/>
      <c r="G29" s="168"/>
      <c r="H29" s="168"/>
      <c r="I29" s="168"/>
      <c r="J29" s="166"/>
      <c r="K29" s="185"/>
      <c r="L29" s="187"/>
      <c r="M29" s="168"/>
      <c r="N29" s="185"/>
      <c r="O29" s="16" t="str">
        <f t="shared" si="14"/>
        <v/>
      </c>
      <c r="P29" s="189"/>
      <c r="Q29" s="3">
        <v>3</v>
      </c>
      <c r="R29" s="64" t="s">
        <v>125</v>
      </c>
      <c r="S29" s="3" t="str">
        <f t="shared" si="16"/>
        <v>Probabilidad</v>
      </c>
      <c r="T29" s="43" t="s">
        <v>52</v>
      </c>
      <c r="U29" s="43" t="s">
        <v>53</v>
      </c>
      <c r="V29" s="4" t="str">
        <f t="shared" si="22"/>
        <v>40%</v>
      </c>
      <c r="W29" s="43" t="s">
        <v>54</v>
      </c>
      <c r="X29" s="43" t="s">
        <v>55</v>
      </c>
      <c r="Y29" s="43" t="s">
        <v>56</v>
      </c>
      <c r="Z29" s="44" t="s">
        <v>126</v>
      </c>
      <c r="AA29" s="45">
        <f>IFERROR(IF(AND(S28="Probabilidad",S29="Probabilidad"),(AC28-(+AC28*V29)),IF(AND(S28="Impacto",S29="Probabilidad"),(AC27-(+AC27*V29)),IF(S29="Impacto",AC28,""))),"")</f>
        <v>8.6399999999999991E-2</v>
      </c>
      <c r="AB29" s="5" t="str">
        <f t="shared" si="23"/>
        <v>Muy Baja</v>
      </c>
      <c r="AC29" s="4">
        <f t="shared" si="24"/>
        <v>8.6399999999999991E-2</v>
      </c>
      <c r="AD29" s="5" t="str">
        <f t="shared" si="25"/>
        <v>Moderado</v>
      </c>
      <c r="AE29" s="4">
        <f>IFERROR(IF(AND(S28="Impacto",S29="Impacto"),(AE28-(+AE28*V29)),IF(AND(S28="Probabilidad",S29="Impacto"),(AE27-(+AE27*V29)),IF(S29="Probabilidad",AE28,""))),"")</f>
        <v>0.6</v>
      </c>
      <c r="AF29" s="6" t="str">
        <f t="shared" si="26"/>
        <v>Moderado</v>
      </c>
      <c r="AG29" s="191"/>
      <c r="AH29" s="214"/>
      <c r="AI29" s="168"/>
      <c r="AJ29" s="168"/>
      <c r="AK29" s="217"/>
      <c r="AL29" s="203"/>
      <c r="AM29" s="168"/>
      <c r="AN29" s="205"/>
      <c r="AO29" s="69" t="s">
        <v>237</v>
      </c>
    </row>
    <row r="30" spans="1:44" ht="323.25" customHeight="1" x14ac:dyDescent="0.2">
      <c r="A30" s="226" t="s">
        <v>127</v>
      </c>
      <c r="B30" s="194">
        <v>14</v>
      </c>
      <c r="C30" s="169" t="s">
        <v>90</v>
      </c>
      <c r="D30" s="167" t="s">
        <v>46</v>
      </c>
      <c r="E30" s="169" t="s">
        <v>105</v>
      </c>
      <c r="F30" s="170" t="s">
        <v>128</v>
      </c>
      <c r="G30" s="169" t="s">
        <v>129</v>
      </c>
      <c r="H30" s="169" t="s">
        <v>130</v>
      </c>
      <c r="I30" s="169" t="s">
        <v>50</v>
      </c>
      <c r="J30" s="200">
        <v>12</v>
      </c>
      <c r="K30" s="184" t="str">
        <f>IF(J30&lt;=0,"",IF(J30&lt;=2,"Muy Baja",IF(J30&lt;=24,"Baja",IF(J30&lt;=500,"Media",IF(J30&lt;=5000,"Alta","Muy Alta")))))</f>
        <v>Baja</v>
      </c>
      <c r="L30" s="186">
        <f>IF(K30="","",IF(K30="Muy Baja",0.2,IF(K30="Baja",0.4,IF(K30="Media",0.6,IF(K30="Alta",0.8,IF(K30="Muy Alta",1,))))))</f>
        <v>0.4</v>
      </c>
      <c r="M30" s="169">
        <f>+'[1]Tabla Impacto'!AI26</f>
        <v>10</v>
      </c>
      <c r="N30" s="184" t="str">
        <f t="shared" si="3"/>
        <v>Moderado</v>
      </c>
      <c r="O30" s="26">
        <f t="shared" si="14"/>
        <v>0.6</v>
      </c>
      <c r="P30" s="208" t="str">
        <f>'[10]Mapa final'!P10</f>
        <v>Alto</v>
      </c>
      <c r="Q30" s="3">
        <v>1</v>
      </c>
      <c r="R30" s="64" t="s">
        <v>131</v>
      </c>
      <c r="S30" s="3" t="str">
        <f>IF(OR(T30="Preventivo",T30="Detectivo"),"Probabilidad",IF(T30="Correctivo","Impacto",""))</f>
        <v>Probabilidad</v>
      </c>
      <c r="T30" s="43" t="s">
        <v>52</v>
      </c>
      <c r="U30" s="43" t="s">
        <v>53</v>
      </c>
      <c r="V30" s="4" t="str">
        <f>IF(AND(T30="Preventivo",U30="Automático"),"50%",IF(AND(T30="Preventivo",U30="Manual"),"40%",IF(AND(T30="Detectivo",U30="Automático"),"40%",IF(AND(T30="Detectivo",U30="Manual"),"30%",IF(AND(T30="Correctivo",U30="Automático"),"35%",IF(AND(T30="Correctivo",U30="Manual"),"25%",""))))))</f>
        <v>40%</v>
      </c>
      <c r="W30" s="43" t="s">
        <v>54</v>
      </c>
      <c r="X30" s="43" t="s">
        <v>55</v>
      </c>
      <c r="Y30" s="43" t="s">
        <v>56</v>
      </c>
      <c r="Z30" s="44" t="s">
        <v>132</v>
      </c>
      <c r="AA30" s="45">
        <f>IFERROR(IF(S30="Probabilidad",(L30-(+L30*V30)),IF(S30="Impacto",L30,"")),"")</f>
        <v>0.24</v>
      </c>
      <c r="AB30" s="5" t="str">
        <f>IFERROR(IF(AA30="","",IF(AA30&lt;=0.2,"Muy Baja",IF(AA30&lt;=0.4,"Baja",IF(AA30&lt;=0.6,"Media",IF(AA30&lt;=0.8,"Alta","Muy Alta"))))),"")</f>
        <v>Baja</v>
      </c>
      <c r="AC30" s="4">
        <f>+AA30</f>
        <v>0.24</v>
      </c>
      <c r="AD30" s="5" t="str">
        <f>IFERROR(IF(AE30="","",IF(AE30&lt;=0.2,"Leve",IF(AE30&lt;=0.4,"Menor",IF(AE30&lt;=0.6,"Moderado",IF(AE30&lt;=0.8,"Mayor","Catastrófico"))))),"")</f>
        <v>Moderado</v>
      </c>
      <c r="AE30" s="4">
        <f>IFERROR(IF(S30="Impacto",(O30-(+O30*V30)),IF(S30="Probabilidad",O30,"")),"")</f>
        <v>0.6</v>
      </c>
      <c r="AF30" s="6"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Moderado</v>
      </c>
      <c r="AG30" s="190"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Moderado</v>
      </c>
      <c r="AH30" s="212" t="s">
        <v>71</v>
      </c>
      <c r="AI30" s="40" t="s">
        <v>72</v>
      </c>
      <c r="AJ30" s="40" t="s">
        <v>72</v>
      </c>
      <c r="AK30" s="40" t="s">
        <v>72</v>
      </c>
      <c r="AL30" s="40" t="s">
        <v>72</v>
      </c>
      <c r="AM30" s="40" t="s">
        <v>72</v>
      </c>
      <c r="AN30" s="63" t="s">
        <v>72</v>
      </c>
      <c r="AO30" s="64" t="s">
        <v>326</v>
      </c>
    </row>
    <row r="31" spans="1:44" ht="128.25" customHeight="1" x14ac:dyDescent="0.2">
      <c r="A31" s="162"/>
      <c r="B31" s="219"/>
      <c r="C31" s="168"/>
      <c r="D31" s="168"/>
      <c r="E31" s="168"/>
      <c r="F31" s="171"/>
      <c r="G31" s="168"/>
      <c r="H31" s="168"/>
      <c r="I31" s="168"/>
      <c r="J31" s="166"/>
      <c r="K31" s="185"/>
      <c r="L31" s="187"/>
      <c r="M31" s="168"/>
      <c r="N31" s="185"/>
      <c r="O31" s="16" t="str">
        <f t="shared" si="14"/>
        <v/>
      </c>
      <c r="P31" s="210"/>
      <c r="Q31" s="3">
        <v>2</v>
      </c>
      <c r="R31" s="44" t="s">
        <v>133</v>
      </c>
      <c r="S31" s="3" t="str">
        <f t="shared" ref="S31:S34" si="27">IF(OR(T31="Preventivo",T31="Detectivo"),"Probabilidad",IF(T31="Correctivo","Impacto",""))</f>
        <v>Probabilidad</v>
      </c>
      <c r="T31" s="43" t="s">
        <v>52</v>
      </c>
      <c r="U31" s="43" t="s">
        <v>53</v>
      </c>
      <c r="V31" s="4" t="str">
        <f>IF(AND(T31="Preventivo",U31="Automático"),"50%",IF(AND(T31="Preventivo",U31="Manual"),"40%",IF(AND(T31="Detectivo",U31="Automático"),"40%",IF(AND(T31="Detectivo",U31="Manual"),"30%",IF(AND(T31="Correctivo",U31="Automático"),"35%",IF(AND(T31="Correctivo",U31="Manual"),"25%",""))))))</f>
        <v>40%</v>
      </c>
      <c r="W31" s="43" t="s">
        <v>54</v>
      </c>
      <c r="X31" s="43" t="s">
        <v>55</v>
      </c>
      <c r="Y31" s="43" t="s">
        <v>56</v>
      </c>
      <c r="Z31" s="44" t="s">
        <v>134</v>
      </c>
      <c r="AA31" s="45">
        <f>IFERROR(IF(AND(S30="Probabilidad",S31="Probabilidad"),(AC30-(+AC30*V31)),IF(S31="Probabilidad",(L30-(+L30*V31)),IF(S31="Impacto",AC30,""))),"")</f>
        <v>0.14399999999999999</v>
      </c>
      <c r="AB31" s="5" t="str">
        <f t="shared" ref="AB31" si="28">IFERROR(IF(AA31="","",IF(AA31&lt;=0.2,"Muy Baja",IF(AA31&lt;=0.4,"Baja",IF(AA31&lt;=0.6,"Media",IF(AA31&lt;=0.8,"Alta","Muy Alta"))))),"")</f>
        <v>Muy Baja</v>
      </c>
      <c r="AC31" s="4">
        <f t="shared" ref="AC31" si="29">+AA31</f>
        <v>0.14399999999999999</v>
      </c>
      <c r="AD31" s="5" t="str">
        <f t="shared" ref="AD31" si="30">IFERROR(IF(AE31="","",IF(AE31&lt;=0.2,"Leve",IF(AE31&lt;=0.4,"Menor",IF(AE31&lt;=0.6,"Moderado",IF(AE31&lt;=0.8,"Mayor","Catastrófico"))))),"")</f>
        <v>Moderado</v>
      </c>
      <c r="AE31" s="4">
        <f>IFERROR(IF(AND(S30="Impacto",S31="Impacto"),(AE30-(+AE30*V31)),IF(S31="Impacto",(#REF!-(+#REF!*V31)),IF(S31="Probabilidad",AE30,""))),"")</f>
        <v>0.6</v>
      </c>
      <c r="AF31" s="6" t="str">
        <f>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Moderado</v>
      </c>
      <c r="AG31" s="191"/>
      <c r="AH31" s="214"/>
      <c r="AI31" s="40" t="s">
        <v>72</v>
      </c>
      <c r="AJ31" s="40" t="s">
        <v>72</v>
      </c>
      <c r="AK31" s="40" t="s">
        <v>72</v>
      </c>
      <c r="AL31" s="40" t="s">
        <v>72</v>
      </c>
      <c r="AM31" s="40" t="s">
        <v>72</v>
      </c>
      <c r="AN31" s="63" t="s">
        <v>72</v>
      </c>
      <c r="AO31" s="72" t="s">
        <v>238</v>
      </c>
    </row>
    <row r="32" spans="1:44" ht="280.5" customHeight="1" x14ac:dyDescent="0.2">
      <c r="A32" s="68" t="s">
        <v>135</v>
      </c>
      <c r="B32" s="3">
        <v>15</v>
      </c>
      <c r="C32" s="40" t="s">
        <v>45</v>
      </c>
      <c r="D32" s="55" t="s">
        <v>74</v>
      </c>
      <c r="E32" s="40" t="s">
        <v>136</v>
      </c>
      <c r="F32" s="56" t="s">
        <v>137</v>
      </c>
      <c r="G32" s="40" t="s">
        <v>117</v>
      </c>
      <c r="H32" s="40" t="s">
        <v>138</v>
      </c>
      <c r="I32" s="40" t="s">
        <v>50</v>
      </c>
      <c r="J32" s="3">
        <f>12*30</f>
        <v>360</v>
      </c>
      <c r="K32" s="10" t="str">
        <f>IF(J32&lt;=0,"",IF(J32&lt;=2,"Muy Baja",IF(J32&lt;=24,"Baja",IF(J32&lt;=500,"Media",IF(J32&lt;=5000,"Alta","Muy Alta")))))</f>
        <v>Media</v>
      </c>
      <c r="L32" s="11">
        <f>IF(K32="","",IF(K32="Muy Baja",0.2,IF(K32="Baja",0.4,IF(K32="Media",0.6,IF(K32="Alta",0.8,IF(K32="Muy Alta",1,))))))</f>
        <v>0.6</v>
      </c>
      <c r="M32" s="40">
        <f>+'[1]Tabla Impacto'!AK26</f>
        <v>16</v>
      </c>
      <c r="N32" s="10" t="str">
        <f>IF(M32&lt;=3,"Leve",IF(M32&lt;=6,"Menor",IF(M32&lt;=10,"Moderado",IF(M32&lt;=14,"Mayor","Catastrofico"))))</f>
        <v>Catastrofico</v>
      </c>
      <c r="O32" s="26">
        <v>1</v>
      </c>
      <c r="P32" s="15" t="str">
        <f>'[11]Mapa final'!P10</f>
        <v>Extremo</v>
      </c>
      <c r="Q32" s="3">
        <v>1</v>
      </c>
      <c r="R32" s="44" t="s">
        <v>139</v>
      </c>
      <c r="S32" s="3" t="str">
        <f t="shared" si="27"/>
        <v>Probabilidad</v>
      </c>
      <c r="T32" s="43" t="s">
        <v>52</v>
      </c>
      <c r="U32" s="43" t="s">
        <v>53</v>
      </c>
      <c r="V32" s="4" t="str">
        <f>IF(AND(T32="Preventivo",U32="Automático"),"50%",IF(AND(T32="Preventivo",U32="Manual"),"40%",IF(AND(T32="Detectivo",U32="Automático"),"40%",IF(AND(T32="Detectivo",U32="Manual"),"30%",IF(AND(T32="Correctivo",U32="Automático"),"35%",IF(AND(T32="Correctivo",U32="Manual"),"25%",""))))))</f>
        <v>40%</v>
      </c>
      <c r="W32" s="43" t="s">
        <v>54</v>
      </c>
      <c r="X32" s="43" t="s">
        <v>55</v>
      </c>
      <c r="Y32" s="43" t="s">
        <v>56</v>
      </c>
      <c r="Z32" s="44" t="s">
        <v>239</v>
      </c>
      <c r="AA32" s="45">
        <f>IFERROR(IF(S32="Probabilidad",(L32-(+L32*V32)),IF(S32="Impacto",L32,"")),"")</f>
        <v>0.36</v>
      </c>
      <c r="AB32" s="5" t="str">
        <f>IFERROR(IF(AA32="","",IF(AA32&lt;=0.2,"Muy Baja",IF(AA32&lt;=0.4,"Baja",IF(AA32&lt;=0.6,"Media",IF(AA32&lt;=0.8,"Alta","Muy Alta"))))),"")</f>
        <v>Baja</v>
      </c>
      <c r="AC32" s="4">
        <f>+AA32</f>
        <v>0.36</v>
      </c>
      <c r="AD32" s="5" t="str">
        <f>IFERROR(IF(AE32="","",IF(AE32&lt;=0.2,"Leve",IF(AE32&lt;=0.4,"Menor",IF(AE32&lt;=0.6,"Moderado",IF(AE32&lt;=0.8,"Mayor","Catastrófico"))))),"")</f>
        <v>Catastrófico</v>
      </c>
      <c r="AE32" s="4">
        <f>IFERROR(IF(S32="Impacto",(O32-(+O32*V32)),IF(S32="Probabilidad",O32,"")),"")</f>
        <v>1</v>
      </c>
      <c r="AF32" s="6"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Extremo</v>
      </c>
      <c r="AG32" s="6" t="str">
        <f>$AF$32</f>
        <v>Extremo</v>
      </c>
      <c r="AH32" s="43" t="s">
        <v>71</v>
      </c>
      <c r="AI32" s="40" t="s">
        <v>72</v>
      </c>
      <c r="AJ32" s="40" t="s">
        <v>72</v>
      </c>
      <c r="AK32" s="40" t="s">
        <v>72</v>
      </c>
      <c r="AL32" s="40" t="s">
        <v>72</v>
      </c>
      <c r="AM32" s="40" t="s">
        <v>72</v>
      </c>
      <c r="AN32" s="63" t="s">
        <v>72</v>
      </c>
      <c r="AO32" s="64" t="s">
        <v>240</v>
      </c>
    </row>
    <row r="33" spans="1:46" ht="293.25" customHeight="1" x14ac:dyDescent="0.2">
      <c r="A33" s="193" t="s">
        <v>135</v>
      </c>
      <c r="B33" s="194">
        <v>16</v>
      </c>
      <c r="C33" s="196" t="s">
        <v>90</v>
      </c>
      <c r="D33" s="167" t="s">
        <v>68</v>
      </c>
      <c r="E33" s="169" t="s">
        <v>105</v>
      </c>
      <c r="F33" s="170" t="s">
        <v>140</v>
      </c>
      <c r="G33" s="169" t="s">
        <v>129</v>
      </c>
      <c r="H33" s="169" t="s">
        <v>138</v>
      </c>
      <c r="I33" s="169" t="s">
        <v>50</v>
      </c>
      <c r="J33" s="200">
        <v>6</v>
      </c>
      <c r="K33" s="184" t="str">
        <f>IF(J33&lt;=0,"",IF(J33&lt;=2,"Muy Baja",IF(J33&lt;=24,"Baja",IF(J33&lt;=500,"Media",IF(J33&lt;=5000,"Alta","Muy Alta")))))</f>
        <v>Baja</v>
      </c>
      <c r="L33" s="186">
        <f>IF(K33="","",IF(K33="Muy Baja",0.2,IF(K33="Baja",0.4,IF(K33="Media",0.6,IF(K33="Alta",0.8,IF(K33="Muy Alta",1,))))))</f>
        <v>0.4</v>
      </c>
      <c r="M33" s="169">
        <f>+'[1]Tabla Impacto'!AM26</f>
        <v>6</v>
      </c>
      <c r="N33" s="184" t="str">
        <f t="shared" si="3"/>
        <v>Menor</v>
      </c>
      <c r="O33" s="186">
        <v>0.4</v>
      </c>
      <c r="P33" s="208" t="str">
        <f>'[11]Mapa final'!P13</f>
        <v>Alto</v>
      </c>
      <c r="Q33" s="3">
        <v>1</v>
      </c>
      <c r="R33" s="64" t="s">
        <v>141</v>
      </c>
      <c r="S33" s="3" t="str">
        <f t="shared" si="27"/>
        <v>Probabilidad</v>
      </c>
      <c r="T33" s="43" t="s">
        <v>52</v>
      </c>
      <c r="U33" s="43" t="s">
        <v>53</v>
      </c>
      <c r="V33" s="4" t="str">
        <f>IF(AND(T33="Preventivo",U33="Automático"),"50%",IF(AND(T33="Preventivo",U33="Manual"),"40%",IF(AND(T33="Detectivo",U33="Automático"),"40%",IF(AND(T33="Detectivo",U33="Manual"),"30%",IF(AND(T33="Correctivo",U33="Automático"),"35%",IF(AND(T33="Correctivo",U33="Manual"),"25%",""))))))</f>
        <v>40%</v>
      </c>
      <c r="W33" s="43" t="s">
        <v>54</v>
      </c>
      <c r="X33" s="43" t="s">
        <v>55</v>
      </c>
      <c r="Y33" s="43" t="s">
        <v>56</v>
      </c>
      <c r="Z33" s="44" t="s">
        <v>109</v>
      </c>
      <c r="AA33" s="45">
        <f>IFERROR(IF(S33="Probabilidad",(L33-(+L33*V33)),IF(S33="Impacto",L33,"")),"")</f>
        <v>0.24</v>
      </c>
      <c r="AB33" s="5" t="str">
        <f>IFERROR(IF(AA33="","",IF(AA33&lt;=0.2,"Muy Baja",IF(AA33&lt;=0.4,"Baja",IF(AA33&lt;=0.6,"Media",IF(AA33&lt;=0.8,"Alta","Muy Alta"))))),"")</f>
        <v>Baja</v>
      </c>
      <c r="AC33" s="4">
        <f>+AA33</f>
        <v>0.24</v>
      </c>
      <c r="AD33" s="5" t="str">
        <f>IFERROR(IF(AE33="","",IF(AE33&lt;=0.2,"Leve",IF(AE33&lt;=0.4,"Menor",IF(AE33&lt;=0.6,"Moderado",IF(AE33&lt;=0.8,"Mayor","Catastrófico"))))),"")</f>
        <v>Menor</v>
      </c>
      <c r="AE33" s="4">
        <f>IFERROR(IF(S33="Impacto",(O33-(+O33*V33)),IF(S33="Probabilidad",O33,"")),"")</f>
        <v>0.4</v>
      </c>
      <c r="AF33" s="6"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Moderado</v>
      </c>
      <c r="AG33" s="230" t="str">
        <f t="shared" ref="AG33" si="31">$AF$33</f>
        <v>Moderado</v>
      </c>
      <c r="AH33" s="212" t="s">
        <v>58</v>
      </c>
      <c r="AI33" s="169" t="s">
        <v>110</v>
      </c>
      <c r="AJ33" s="169" t="s">
        <v>142</v>
      </c>
      <c r="AK33" s="215" t="s">
        <v>112</v>
      </c>
      <c r="AL33" s="201" t="s">
        <v>62</v>
      </c>
      <c r="AM33" s="169" t="s">
        <v>229</v>
      </c>
      <c r="AN33" s="163" t="s">
        <v>63</v>
      </c>
      <c r="AO33" s="64" t="s">
        <v>327</v>
      </c>
    </row>
    <row r="34" spans="1:46" ht="126.75" customHeight="1" x14ac:dyDescent="0.2">
      <c r="A34" s="223"/>
      <c r="B34" s="219"/>
      <c r="C34" s="198"/>
      <c r="D34" s="168"/>
      <c r="E34" s="168"/>
      <c r="F34" s="171"/>
      <c r="G34" s="168"/>
      <c r="H34" s="168"/>
      <c r="I34" s="168"/>
      <c r="J34" s="166"/>
      <c r="K34" s="185"/>
      <c r="L34" s="187"/>
      <c r="M34" s="168"/>
      <c r="N34" s="185"/>
      <c r="O34" s="187"/>
      <c r="P34" s="210"/>
      <c r="Q34" s="3">
        <v>2</v>
      </c>
      <c r="R34" s="44" t="s">
        <v>143</v>
      </c>
      <c r="S34" s="3" t="str">
        <f t="shared" si="27"/>
        <v>Probabilidad</v>
      </c>
      <c r="T34" s="43" t="s">
        <v>52</v>
      </c>
      <c r="U34" s="43" t="s">
        <v>53</v>
      </c>
      <c r="V34" s="4" t="str">
        <f t="shared" ref="V34:V41" si="32">IF(AND(T34="Preventivo",U34="Automático"),"50%",IF(AND(T34="Preventivo",U34="Manual"),"40%",IF(AND(T34="Detectivo",U34="Automático"),"40%",IF(AND(T34="Detectivo",U34="Manual"),"30%",IF(AND(T34="Correctivo",U34="Automático"),"35%",IF(AND(T34="Correctivo",U34="Manual"),"25%",""))))))</f>
        <v>40%</v>
      </c>
      <c r="W34" s="43" t="s">
        <v>54</v>
      </c>
      <c r="X34" s="43" t="s">
        <v>55</v>
      </c>
      <c r="Y34" s="43" t="s">
        <v>56</v>
      </c>
      <c r="Z34" s="44" t="s">
        <v>144</v>
      </c>
      <c r="AA34" s="45">
        <f>IFERROR(IF(AND(S33="Probabilidad",S34="Probabilidad"),(AC33-(+AC33*V34)),IF(S34="Probabilidad",(L33-(+L33*V34)),IF(S34="Impacto",AC33,""))),"")</f>
        <v>0.14399999999999999</v>
      </c>
      <c r="AB34" s="5" t="str">
        <f t="shared" ref="AB34" si="33">IFERROR(IF(AA34="","",IF(AA34&lt;=0.2,"Muy Baja",IF(AA34&lt;=0.4,"Baja",IF(AA34&lt;=0.6,"Media",IF(AA34&lt;=0.8,"Alta","Muy Alta"))))),"")</f>
        <v>Muy Baja</v>
      </c>
      <c r="AC34" s="4">
        <f t="shared" ref="AC34" si="34">+AA34</f>
        <v>0.14399999999999999</v>
      </c>
      <c r="AD34" s="5" t="str">
        <f t="shared" ref="AD34" si="35">IFERROR(IF(AE34="","",IF(AE34&lt;=0.2,"Leve",IF(AE34&lt;=0.4,"Menor",IF(AE34&lt;=0.6,"Moderado",IF(AE34&lt;=0.8,"Mayor","Catastrófico"))))),"")</f>
        <v>Menor</v>
      </c>
      <c r="AE34" s="4">
        <f>IFERROR(IF(AND(S33="Impacto",S34="Impacto"),(AE33-(+AE33*V34)),IF(S34="Impacto",(#REF!-(+#REF!*V34)),IF(S34="Probabilidad",AE33,""))),"")</f>
        <v>0.4</v>
      </c>
      <c r="AF34" s="6" t="str">
        <f t="shared" ref="AF34" si="36">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Bajo</v>
      </c>
      <c r="AG34" s="231"/>
      <c r="AH34" s="214"/>
      <c r="AI34" s="168"/>
      <c r="AJ34" s="168"/>
      <c r="AK34" s="217"/>
      <c r="AL34" s="203"/>
      <c r="AM34" s="168"/>
      <c r="AN34" s="205"/>
      <c r="AO34" s="69" t="s">
        <v>193</v>
      </c>
    </row>
    <row r="35" spans="1:46" ht="360.75" customHeight="1" x14ac:dyDescent="0.2">
      <c r="A35" s="222" t="s">
        <v>145</v>
      </c>
      <c r="B35" s="194">
        <v>17</v>
      </c>
      <c r="C35" s="196" t="s">
        <v>146</v>
      </c>
      <c r="D35" s="167" t="s">
        <v>46</v>
      </c>
      <c r="E35" s="169" t="s">
        <v>105</v>
      </c>
      <c r="F35" s="170" t="s">
        <v>147</v>
      </c>
      <c r="G35" s="169" t="s">
        <v>129</v>
      </c>
      <c r="H35" s="169" t="s">
        <v>241</v>
      </c>
      <c r="I35" s="169" t="s">
        <v>50</v>
      </c>
      <c r="J35" s="200">
        <f>20*3</f>
        <v>60</v>
      </c>
      <c r="K35" s="184" t="str">
        <f>IF(J35&lt;=0,"",IF(J35&lt;=2,"Muy Baja",IF(J35&lt;=24,"Baja",IF(J35&lt;=500,"Media",IF(J35&lt;=5000,"Alta","Muy Alta")))))</f>
        <v>Media</v>
      </c>
      <c r="L35" s="186">
        <f>IF(K35="","",IF(K35="Muy Baja",0.2,IF(K35="Baja",0.4,IF(K35="Media",0.6,IF(K35="Alta",0.8,IF(K35="Muy Alta",1,))))))</f>
        <v>0.6</v>
      </c>
      <c r="M35" s="169">
        <f>+'[1]Tabla Impacto'!AO26</f>
        <v>17</v>
      </c>
      <c r="N35" s="184" t="str">
        <f t="shared" si="3"/>
        <v>Catastrofico</v>
      </c>
      <c r="O35" s="186">
        <v>1</v>
      </c>
      <c r="P35" s="208" t="str">
        <f>'[12]Mapa final'!P10</f>
        <v>Extremo</v>
      </c>
      <c r="Q35" s="3">
        <v>1</v>
      </c>
      <c r="R35" s="64" t="s">
        <v>242</v>
      </c>
      <c r="S35" s="3" t="str">
        <f>IF(OR(T35="Preventivo",T35="Detectivo"),"Probabilidad",IF(T35="Correctivo","Impacto",""))</f>
        <v>Probabilidad</v>
      </c>
      <c r="T35" s="43" t="s">
        <v>52</v>
      </c>
      <c r="U35" s="43" t="s">
        <v>53</v>
      </c>
      <c r="V35" s="4" t="str">
        <f t="shared" si="32"/>
        <v>40%</v>
      </c>
      <c r="W35" s="43" t="s">
        <v>54</v>
      </c>
      <c r="X35" s="43" t="s">
        <v>55</v>
      </c>
      <c r="Y35" s="43" t="s">
        <v>56</v>
      </c>
      <c r="Z35" s="44" t="s">
        <v>109</v>
      </c>
      <c r="AA35" s="45">
        <f>IFERROR(IF(S35="Probabilidad",(L35-(+L35*V35)),IF(S35="Impacto",L35,"")),"")</f>
        <v>0.36</v>
      </c>
      <c r="AB35" s="5" t="str">
        <f>IFERROR(IF(AA35="","",IF(AA35&lt;=0.2,"Muy Baja",IF(AA35&lt;=0.4,"Baja",IF(AA35&lt;=0.6,"Media",IF(AA35&lt;=0.8,"Alta","Muy Alta"))))),"")</f>
        <v>Baja</v>
      </c>
      <c r="AC35" s="4">
        <f>+AA35</f>
        <v>0.36</v>
      </c>
      <c r="AD35" s="5" t="str">
        <f>IFERROR(IF(AE35="","",IF(AE35&lt;=0.2,"Leve",IF(AE35&lt;=0.4,"Menor",IF(AE35&lt;=0.6,"Moderado",IF(AE35&lt;=0.8,"Mayor","Catastrófico"))))),"")</f>
        <v>Catastrófico</v>
      </c>
      <c r="AE35" s="4">
        <f>IFERROR(IF(S35="Impacto",(O35-(+O35*V35)),IF(S35="Probabilidad",O35,"")),"")</f>
        <v>1</v>
      </c>
      <c r="AF35" s="6"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Extremo</v>
      </c>
      <c r="AG35" s="190"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Extremo</v>
      </c>
      <c r="AH35" s="212" t="s">
        <v>58</v>
      </c>
      <c r="AI35" s="169" t="s">
        <v>110</v>
      </c>
      <c r="AJ35" s="169" t="s">
        <v>243</v>
      </c>
      <c r="AK35" s="215" t="s">
        <v>112</v>
      </c>
      <c r="AL35" s="201" t="s">
        <v>62</v>
      </c>
      <c r="AM35" s="169" t="s">
        <v>229</v>
      </c>
      <c r="AN35" s="163" t="s">
        <v>63</v>
      </c>
      <c r="AO35" s="64" t="s">
        <v>244</v>
      </c>
    </row>
    <row r="36" spans="1:46" ht="193.5" customHeight="1" x14ac:dyDescent="0.2">
      <c r="A36" s="223"/>
      <c r="B36" s="219"/>
      <c r="C36" s="198"/>
      <c r="D36" s="168"/>
      <c r="E36" s="168"/>
      <c r="F36" s="171"/>
      <c r="G36" s="168"/>
      <c r="H36" s="168"/>
      <c r="I36" s="168"/>
      <c r="J36" s="166"/>
      <c r="K36" s="185"/>
      <c r="L36" s="187"/>
      <c r="M36" s="168"/>
      <c r="N36" s="185"/>
      <c r="O36" s="187"/>
      <c r="P36" s="210"/>
      <c r="Q36" s="3">
        <v>2</v>
      </c>
      <c r="R36" s="44" t="s">
        <v>245</v>
      </c>
      <c r="S36" s="3" t="str">
        <f t="shared" ref="S36:S37" si="37">IF(OR(T36="Preventivo",T36="Detectivo"),"Probabilidad",IF(T36="Correctivo","Impacto",""))</f>
        <v>Probabilidad</v>
      </c>
      <c r="T36" s="43" t="s">
        <v>52</v>
      </c>
      <c r="U36" s="43" t="s">
        <v>53</v>
      </c>
      <c r="V36" s="4" t="str">
        <f t="shared" si="32"/>
        <v>40%</v>
      </c>
      <c r="W36" s="43" t="s">
        <v>54</v>
      </c>
      <c r="X36" s="43" t="s">
        <v>55</v>
      </c>
      <c r="Y36" s="43" t="s">
        <v>56</v>
      </c>
      <c r="Z36" s="44" t="s">
        <v>148</v>
      </c>
      <c r="AA36" s="45">
        <f>IFERROR(IF(AND(S35="Probabilidad",S36="Probabilidad"),(AC35-(+AC35*V36)),IF(S36="Probabilidad",(L35-(+L35*V36)),IF(S36="Impacto",AC35,""))),"")</f>
        <v>0.216</v>
      </c>
      <c r="AB36" s="5" t="str">
        <f t="shared" ref="AB36" si="38">IFERROR(IF(AA36="","",IF(AA36&lt;=0.2,"Muy Baja",IF(AA36&lt;=0.4,"Baja",IF(AA36&lt;=0.6,"Media",IF(AA36&lt;=0.8,"Alta","Muy Alta"))))),"")</f>
        <v>Baja</v>
      </c>
      <c r="AC36" s="4">
        <f t="shared" ref="AC36" si="39">+AA36</f>
        <v>0.216</v>
      </c>
      <c r="AD36" s="5" t="str">
        <f t="shared" ref="AD36" si="40">IFERROR(IF(AE36="","",IF(AE36&lt;=0.2,"Leve",IF(AE36&lt;=0.4,"Menor",IF(AE36&lt;=0.6,"Moderado",IF(AE36&lt;=0.8,"Mayor","Catastrófico"))))),"")</f>
        <v>Catastrófico</v>
      </c>
      <c r="AE36" s="4">
        <f>IFERROR(IF(AND(S35="Impacto",S36="Impacto"),(AE35-(+AE35*V36)),IF(S36="Impacto",(#REF!-(+#REF!*V36)),IF(S36="Probabilidad",AE35,""))),"")</f>
        <v>1</v>
      </c>
      <c r="AF36" s="6"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Extremo</v>
      </c>
      <c r="AG36" s="191"/>
      <c r="AH36" s="214"/>
      <c r="AI36" s="168"/>
      <c r="AJ36" s="168"/>
      <c r="AK36" s="217"/>
      <c r="AL36" s="203"/>
      <c r="AM36" s="168"/>
      <c r="AN36" s="205"/>
      <c r="AO36" s="69" t="s">
        <v>246</v>
      </c>
    </row>
    <row r="37" spans="1:46" ht="186" customHeight="1" x14ac:dyDescent="0.2">
      <c r="A37" s="57" t="s">
        <v>149</v>
      </c>
      <c r="B37" s="3">
        <v>18</v>
      </c>
      <c r="C37" s="54" t="s">
        <v>45</v>
      </c>
      <c r="D37" s="55" t="s">
        <v>74</v>
      </c>
      <c r="E37" s="40" t="s">
        <v>150</v>
      </c>
      <c r="F37" s="56" t="s">
        <v>151</v>
      </c>
      <c r="G37" s="40" t="s">
        <v>117</v>
      </c>
      <c r="H37" s="40" t="s">
        <v>247</v>
      </c>
      <c r="I37" s="40" t="s">
        <v>50</v>
      </c>
      <c r="J37" s="3">
        <v>23</v>
      </c>
      <c r="K37" s="10" t="str">
        <f>IF(J37&lt;=0,"",IF(J37&lt;=2,"Muy Baja",IF(J37&lt;=24,"Baja",IF(J37&lt;=500,"Media",IF(J37&lt;=5000,"Alta","Muy Alta")))))</f>
        <v>Baja</v>
      </c>
      <c r="L37" s="11">
        <f>IF(K37="","",IF(K37="Muy Baja",0.2,IF(K37="Baja",0.4,IF(K37="Media",0.6,IF(K37="Alta",0.8,IF(K37="Muy Alta",1,))))))</f>
        <v>0.4</v>
      </c>
      <c r="M37" s="40">
        <f>+'[1]Tabla Impacto'!AQ26</f>
        <v>15</v>
      </c>
      <c r="N37" s="10" t="str">
        <f t="shared" si="3"/>
        <v>Catastrofico</v>
      </c>
      <c r="O37" s="26">
        <v>1</v>
      </c>
      <c r="P37" s="15" t="str">
        <f>'[13]Mapa final'!P10</f>
        <v>Extremo</v>
      </c>
      <c r="Q37" s="3">
        <v>1</v>
      </c>
      <c r="R37" s="44" t="s">
        <v>248</v>
      </c>
      <c r="S37" s="3" t="str">
        <f t="shared" si="37"/>
        <v>Probabilidad</v>
      </c>
      <c r="T37" s="43" t="s">
        <v>52</v>
      </c>
      <c r="U37" s="43" t="s">
        <v>53</v>
      </c>
      <c r="V37" s="4" t="str">
        <f t="shared" si="32"/>
        <v>40%</v>
      </c>
      <c r="W37" s="43" t="s">
        <v>54</v>
      </c>
      <c r="X37" s="43" t="s">
        <v>55</v>
      </c>
      <c r="Y37" s="43" t="s">
        <v>56</v>
      </c>
      <c r="Z37" s="44" t="s">
        <v>152</v>
      </c>
      <c r="AA37" s="45">
        <f>IFERROR(IF(S37="Probabilidad",(L37-(+L37*V37)),IF(S37="Impacto",L37,"")),"")</f>
        <v>0.24</v>
      </c>
      <c r="AB37" s="5" t="str">
        <f>IFERROR(IF(AA37="","",IF(AA37&lt;=0.2,"Muy Baja",IF(AA37&lt;=0.4,"Baja",IF(AA37&lt;=0.6,"Media",IF(AA37&lt;=0.8,"Alta","Muy Alta"))))),"")</f>
        <v>Baja</v>
      </c>
      <c r="AC37" s="4">
        <f>+AA37</f>
        <v>0.24</v>
      </c>
      <c r="AD37" s="5" t="str">
        <f>IFERROR(IF(AE37="","",IF(AE37&lt;=0.2,"Leve",IF(AE37&lt;=0.4,"Menor",IF(AE37&lt;=0.6,"Moderado",IF(AE37&lt;=0.8,"Mayor","Catastrófico"))))),"")</f>
        <v>Catastrófico</v>
      </c>
      <c r="AE37" s="4">
        <f>IFERROR(IF(S37="Impacto",(O37-(+O37*V37)),IF(S37="Probabilidad",O37,"")),"")</f>
        <v>1</v>
      </c>
      <c r="AF37" s="6" t="str">
        <f>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Extremo</v>
      </c>
      <c r="AG37" s="6" t="str">
        <f>$AF$37</f>
        <v>Extremo</v>
      </c>
      <c r="AH37" s="43" t="s">
        <v>71</v>
      </c>
      <c r="AI37" s="40" t="s">
        <v>72</v>
      </c>
      <c r="AJ37" s="40" t="s">
        <v>72</v>
      </c>
      <c r="AK37" s="40" t="s">
        <v>72</v>
      </c>
      <c r="AL37" s="40" t="s">
        <v>72</v>
      </c>
      <c r="AM37" s="40" t="s">
        <v>72</v>
      </c>
      <c r="AN37" s="63" t="s">
        <v>72</v>
      </c>
      <c r="AO37" s="64" t="s">
        <v>189</v>
      </c>
    </row>
    <row r="38" spans="1:46" ht="253.5" customHeight="1" x14ac:dyDescent="0.2">
      <c r="A38" s="222" t="s">
        <v>153</v>
      </c>
      <c r="B38" s="194">
        <v>19</v>
      </c>
      <c r="C38" s="196" t="s">
        <v>90</v>
      </c>
      <c r="D38" s="167" t="s">
        <v>46</v>
      </c>
      <c r="E38" s="169" t="s">
        <v>105</v>
      </c>
      <c r="F38" s="170" t="s">
        <v>154</v>
      </c>
      <c r="G38" s="169" t="s">
        <v>129</v>
      </c>
      <c r="H38" s="169" t="s">
        <v>155</v>
      </c>
      <c r="I38" s="169" t="s">
        <v>50</v>
      </c>
      <c r="J38" s="200">
        <v>60</v>
      </c>
      <c r="K38" s="184" t="str">
        <f>IF(J38&lt;=0,"",IF(J38&lt;=2,"Muy Baja",IF(J38&lt;=24,"Baja",IF(J38&lt;=500,"Media",IF(J38&lt;=5000,"Alta","Muy Alta")))))</f>
        <v>Media</v>
      </c>
      <c r="L38" s="186">
        <f>IF(K38="","",IF(K38="Muy Baja",0.2,IF(K38="Baja",0.4,IF(K38="Media",0.6,IF(K38="Alta",0.8,IF(K38="Muy Alta",1,))))))</f>
        <v>0.6</v>
      </c>
      <c r="M38" s="169">
        <f>+'[1]Tabla Impacto'!AS26</f>
        <v>17</v>
      </c>
      <c r="N38" s="184" t="str">
        <f t="shared" si="3"/>
        <v>Catastrofico</v>
      </c>
      <c r="O38" s="186">
        <v>1</v>
      </c>
      <c r="P38" s="208" t="s">
        <v>156</v>
      </c>
      <c r="Q38" s="3">
        <v>1</v>
      </c>
      <c r="R38" s="64" t="s">
        <v>249</v>
      </c>
      <c r="S38" s="3" t="str">
        <f>IF(OR(T38="Preventivo",T38="Detectivo"),"Probabilidad",IF(T38="Correctivo","Impacto",""))</f>
        <v>Probabilidad</v>
      </c>
      <c r="T38" s="43" t="s">
        <v>52</v>
      </c>
      <c r="U38" s="43" t="s">
        <v>53</v>
      </c>
      <c r="V38" s="4" t="str">
        <f t="shared" si="32"/>
        <v>40%</v>
      </c>
      <c r="W38" s="43" t="s">
        <v>54</v>
      </c>
      <c r="X38" s="43" t="s">
        <v>55</v>
      </c>
      <c r="Y38" s="43" t="s">
        <v>56</v>
      </c>
      <c r="Z38" s="44" t="s">
        <v>109</v>
      </c>
      <c r="AA38" s="45">
        <f>IFERROR(IF(S38="Probabilidad",(L38-(+L38*V38)),IF(S38="Impacto",L38,"")),"")</f>
        <v>0.36</v>
      </c>
      <c r="AB38" s="5" t="str">
        <f>IFERROR(IF(AA38="","",IF(AA38&lt;=0.2,"Muy Baja",IF(AA38&lt;=0.4,"Baja",IF(AA38&lt;=0.6,"Media",IF(AA38&lt;=0.8,"Alta","Muy Alta"))))),"")</f>
        <v>Baja</v>
      </c>
      <c r="AC38" s="4">
        <f>+AA38</f>
        <v>0.36</v>
      </c>
      <c r="AD38" s="5" t="str">
        <f>IFERROR(IF(AE38="","",IF(AE38&lt;=0.2,"Leve",IF(AE38&lt;=0.4,"Menor",IF(AE38&lt;=0.6,"Moderado",IF(AE38&lt;=0.8,"Mayor","Catastrófico"))))),"")</f>
        <v>Catastrófico</v>
      </c>
      <c r="AE38" s="4">
        <f>IFERROR(IF(S38="Impacto",(O38-(+O38*V38)),IF(S38="Probabilidad",O38,"")),"")</f>
        <v>1</v>
      </c>
      <c r="AF38" s="6"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Extremo</v>
      </c>
      <c r="AG38" s="190"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Extremo</v>
      </c>
      <c r="AH38" s="212" t="s">
        <v>58</v>
      </c>
      <c r="AI38" s="169" t="s">
        <v>110</v>
      </c>
      <c r="AJ38" s="169" t="s">
        <v>111</v>
      </c>
      <c r="AK38" s="215" t="s">
        <v>112</v>
      </c>
      <c r="AL38" s="201" t="s">
        <v>62</v>
      </c>
      <c r="AM38" s="169" t="s">
        <v>229</v>
      </c>
      <c r="AN38" s="163" t="s">
        <v>63</v>
      </c>
      <c r="AO38" s="64" t="s">
        <v>250</v>
      </c>
    </row>
    <row r="39" spans="1:46" ht="166.5" customHeight="1" x14ac:dyDescent="0.2">
      <c r="A39" s="223"/>
      <c r="B39" s="219"/>
      <c r="C39" s="198"/>
      <c r="D39" s="168"/>
      <c r="E39" s="168"/>
      <c r="F39" s="171"/>
      <c r="G39" s="168"/>
      <c r="H39" s="168"/>
      <c r="I39" s="168"/>
      <c r="J39" s="166"/>
      <c r="K39" s="185"/>
      <c r="L39" s="187"/>
      <c r="M39" s="168"/>
      <c r="N39" s="185"/>
      <c r="O39" s="187"/>
      <c r="P39" s="210"/>
      <c r="Q39" s="3">
        <v>2</v>
      </c>
      <c r="R39" s="44" t="s">
        <v>251</v>
      </c>
      <c r="S39" s="3" t="str">
        <f t="shared" ref="S39" si="41">IF(OR(T39="Preventivo",T39="Detectivo"),"Probabilidad",IF(T39="Correctivo","Impacto",""))</f>
        <v>Probabilidad</v>
      </c>
      <c r="T39" s="43" t="s">
        <v>52</v>
      </c>
      <c r="U39" s="43" t="s">
        <v>53</v>
      </c>
      <c r="V39" s="4" t="str">
        <f t="shared" si="32"/>
        <v>40%</v>
      </c>
      <c r="W39" s="43" t="s">
        <v>54</v>
      </c>
      <c r="X39" s="43" t="s">
        <v>55</v>
      </c>
      <c r="Y39" s="43" t="s">
        <v>56</v>
      </c>
      <c r="Z39" s="44" t="s">
        <v>157</v>
      </c>
      <c r="AA39" s="45">
        <f t="shared" ref="AA39:AA50" si="42">IFERROR(IF(AND(S38="Probabilidad",S39="Probabilidad"),(AC38-(+AC38*V39)),IF(S39="Probabilidad",(L38-(+L38*V39)),IF(S39="Impacto",AC38,""))),"")</f>
        <v>0.216</v>
      </c>
      <c r="AB39" s="5" t="str">
        <f t="shared" ref="AB39:AB50" si="43">IFERROR(IF(AA39="","",IF(AA39&lt;=0.2,"Muy Baja",IF(AA39&lt;=0.4,"Baja",IF(AA39&lt;=0.6,"Media",IF(AA39&lt;=0.8,"Alta","Muy Alta"))))),"")</f>
        <v>Baja</v>
      </c>
      <c r="AC39" s="4">
        <f t="shared" ref="AC39:AC50" si="44">+AA39</f>
        <v>0.216</v>
      </c>
      <c r="AD39" s="5" t="str">
        <f t="shared" ref="AD39:AD50" si="45">IFERROR(IF(AE39="","",IF(AE39&lt;=0.2,"Leve",IF(AE39&lt;=0.4,"Menor",IF(AE39&lt;=0.6,"Moderado",IF(AE39&lt;=0.8,"Mayor","Catastrófico"))))),"")</f>
        <v>Catastrófico</v>
      </c>
      <c r="AE39" s="4">
        <f>IFERROR(IF(AND(S38="Impacto",S39="Impacto"),(AE38-(+AE38*V39)),IF(S39="Impacto",(#REF!-(+#REF!*V39)),IF(S39="Probabilidad",AE38,""))),"")</f>
        <v>1</v>
      </c>
      <c r="AF39" s="6"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Extremo</v>
      </c>
      <c r="AG39" s="191"/>
      <c r="AH39" s="214"/>
      <c r="AI39" s="168"/>
      <c r="AJ39" s="168"/>
      <c r="AK39" s="217"/>
      <c r="AL39" s="203"/>
      <c r="AM39" s="168"/>
      <c r="AN39" s="205"/>
      <c r="AO39" s="69" t="s">
        <v>319</v>
      </c>
    </row>
    <row r="40" spans="1:46" ht="308.25" customHeight="1" x14ac:dyDescent="0.2">
      <c r="A40" s="222" t="s">
        <v>66</v>
      </c>
      <c r="B40" s="194">
        <v>20</v>
      </c>
      <c r="C40" s="165" t="s">
        <v>90</v>
      </c>
      <c r="D40" s="233" t="s">
        <v>158</v>
      </c>
      <c r="E40" s="169" t="s">
        <v>252</v>
      </c>
      <c r="F40" s="170" t="s">
        <v>190</v>
      </c>
      <c r="G40" s="169" t="s">
        <v>129</v>
      </c>
      <c r="H40" s="169" t="s">
        <v>253</v>
      </c>
      <c r="I40" s="232" t="s">
        <v>254</v>
      </c>
      <c r="J40" s="200">
        <v>250</v>
      </c>
      <c r="K40" s="184" t="str">
        <f>IF(J40&lt;=0,"",IF(J40&lt;=2,"Muy Baja",IF(J40&lt;=24,"Baja",IF(J40&lt;=500,"Media",IF(J40&lt;=5000,"Alta","Muy Alta")))))</f>
        <v>Media</v>
      </c>
      <c r="L40" s="186">
        <f t="shared" ref="L40:L42" si="46">IF(K40="","",IF(K40="Muy Baja",0.2,IF(K40="Baja",0.4,IF(K40="Media",0.6,IF(K40="Alta",0.8,IF(K40="Muy Alta",1,))))))</f>
        <v>0.6</v>
      </c>
      <c r="M40" s="169">
        <f>+'[1]Tabla Impacto'!AU26</f>
        <v>15</v>
      </c>
      <c r="N40" s="184" t="str">
        <f t="shared" si="3"/>
        <v>Catastrofico</v>
      </c>
      <c r="O40" s="186">
        <v>1</v>
      </c>
      <c r="P40" s="188" t="s">
        <v>156</v>
      </c>
      <c r="Q40" s="59">
        <v>1</v>
      </c>
      <c r="R40" s="62" t="s">
        <v>255</v>
      </c>
      <c r="S40" s="17" t="str">
        <f>'[14]Mapa final'!S10</f>
        <v>Probabilidad</v>
      </c>
      <c r="T40" s="61" t="s">
        <v>52</v>
      </c>
      <c r="U40" s="61" t="s">
        <v>53</v>
      </c>
      <c r="V40" s="18" t="str">
        <f t="shared" si="32"/>
        <v>40%</v>
      </c>
      <c r="W40" s="73" t="s">
        <v>97</v>
      </c>
      <c r="X40" s="74" t="s">
        <v>55</v>
      </c>
      <c r="Y40" s="75" t="s">
        <v>56</v>
      </c>
      <c r="Z40" s="76" t="s">
        <v>256</v>
      </c>
      <c r="AA40" s="45">
        <f t="shared" si="42"/>
        <v>0.12959999999999999</v>
      </c>
      <c r="AB40" s="5" t="str">
        <f t="shared" si="43"/>
        <v>Muy Baja</v>
      </c>
      <c r="AC40" s="4">
        <f t="shared" si="44"/>
        <v>0.12959999999999999</v>
      </c>
      <c r="AD40" s="5" t="str">
        <f t="shared" si="45"/>
        <v>Catastrófico</v>
      </c>
      <c r="AE40" s="4">
        <f>IFERROR(IF(AND(S39="Impacto",S40="Impacto"),(AE39-(+AE39*V40)),IF(S40="Impacto",(#REF!-(+#REF!*V40)),IF(S40="Probabilidad",AE39,""))),"")</f>
        <v>1</v>
      </c>
      <c r="AF40" s="6" t="str">
        <f t="shared" ref="AF40:AF50" si="47">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Extremo</v>
      </c>
      <c r="AG40" s="190" t="str">
        <f t="shared" ref="AG40" si="48">$AD$10</f>
        <v>Moderado</v>
      </c>
      <c r="AH40" s="212" t="s">
        <v>58</v>
      </c>
      <c r="AI40" s="169" t="s">
        <v>159</v>
      </c>
      <c r="AJ40" s="170" t="s">
        <v>257</v>
      </c>
      <c r="AK40" s="215" t="s">
        <v>160</v>
      </c>
      <c r="AL40" s="215" t="s">
        <v>62</v>
      </c>
      <c r="AM40" s="169" t="s">
        <v>161</v>
      </c>
      <c r="AN40" s="163" t="s">
        <v>63</v>
      </c>
      <c r="AO40" s="69" t="s">
        <v>258</v>
      </c>
    </row>
    <row r="41" spans="1:46" ht="259.5" customHeight="1" x14ac:dyDescent="0.2">
      <c r="A41" s="229"/>
      <c r="B41" s="219"/>
      <c r="C41" s="168"/>
      <c r="D41" s="166"/>
      <c r="E41" s="168"/>
      <c r="F41" s="171"/>
      <c r="G41" s="168"/>
      <c r="H41" s="168"/>
      <c r="I41" s="171"/>
      <c r="J41" s="166"/>
      <c r="K41" s="185"/>
      <c r="L41" s="187"/>
      <c r="M41" s="168"/>
      <c r="N41" s="185"/>
      <c r="O41" s="187"/>
      <c r="P41" s="189"/>
      <c r="Q41" s="3">
        <v>2</v>
      </c>
      <c r="R41" s="44" t="s">
        <v>259</v>
      </c>
      <c r="S41" s="3" t="str">
        <f>'[14]Mapa final'!S11</f>
        <v>Probabilidad</v>
      </c>
      <c r="T41" s="43" t="s">
        <v>52</v>
      </c>
      <c r="U41" s="43" t="s">
        <v>53</v>
      </c>
      <c r="V41" s="4" t="str">
        <f t="shared" si="32"/>
        <v>40%</v>
      </c>
      <c r="W41" s="58" t="s">
        <v>54</v>
      </c>
      <c r="X41" s="58" t="s">
        <v>55</v>
      </c>
      <c r="Y41" s="58" t="s">
        <v>56</v>
      </c>
      <c r="Z41" s="77" t="s">
        <v>64</v>
      </c>
      <c r="AA41" s="45">
        <f t="shared" si="42"/>
        <v>7.7759999999999996E-2</v>
      </c>
      <c r="AB41" s="5" t="str">
        <f t="shared" si="43"/>
        <v>Muy Baja</v>
      </c>
      <c r="AC41" s="4">
        <f t="shared" si="44"/>
        <v>7.7759999999999996E-2</v>
      </c>
      <c r="AD41" s="5" t="str">
        <f t="shared" si="45"/>
        <v>Catastrófico</v>
      </c>
      <c r="AE41" s="4">
        <f>IFERROR(IF(AND(S40="Impacto",S41="Impacto"),(AE40-(+AE40*V41)),IF(S41="Impacto",(#REF!-(+#REF!*V41)),IF(S41="Probabilidad",AE40,""))),"")</f>
        <v>1</v>
      </c>
      <c r="AF41" s="6" t="str">
        <f t="shared" si="47"/>
        <v>Extremo</v>
      </c>
      <c r="AG41" s="191"/>
      <c r="AH41" s="214"/>
      <c r="AI41" s="168"/>
      <c r="AJ41" s="171"/>
      <c r="AK41" s="217"/>
      <c r="AL41" s="217"/>
      <c r="AM41" s="168"/>
      <c r="AN41" s="205"/>
      <c r="AO41" s="78" t="s">
        <v>260</v>
      </c>
    </row>
    <row r="42" spans="1:46" ht="360" customHeight="1" x14ac:dyDescent="0.2">
      <c r="A42" s="79" t="s">
        <v>135</v>
      </c>
      <c r="B42" s="3">
        <v>21</v>
      </c>
      <c r="C42" s="54" t="s">
        <v>90</v>
      </c>
      <c r="D42" s="80" t="s">
        <v>162</v>
      </c>
      <c r="E42" s="41" t="s">
        <v>261</v>
      </c>
      <c r="F42" s="41" t="s">
        <v>262</v>
      </c>
      <c r="G42" s="56" t="s">
        <v>129</v>
      </c>
      <c r="H42" s="56" t="s">
        <v>263</v>
      </c>
      <c r="I42" s="81" t="s">
        <v>254</v>
      </c>
      <c r="J42" s="82">
        <v>360</v>
      </c>
      <c r="K42" s="10" t="str">
        <f>IF(J42&lt;=0,"",IF(J42&lt;=2,"Muy Baja",IF(J42&lt;=24,"Baja",IF(J42&lt;=500,"Media",IF(J42&lt;=5000,"Alta","Muy Alta")))))</f>
        <v>Media</v>
      </c>
      <c r="L42" s="11">
        <f t="shared" si="46"/>
        <v>0.6</v>
      </c>
      <c r="M42" s="40">
        <f>'[1]Tabla Impacto'!AW26</f>
        <v>14</v>
      </c>
      <c r="N42" s="10" t="str">
        <f t="shared" si="3"/>
        <v>Mayor</v>
      </c>
      <c r="O42" s="26">
        <f t="shared" si="14"/>
        <v>0.8</v>
      </c>
      <c r="P42" s="28" t="s">
        <v>86</v>
      </c>
      <c r="Q42" s="51">
        <v>1</v>
      </c>
      <c r="R42" s="56" t="s">
        <v>264</v>
      </c>
      <c r="S42" s="3" t="str">
        <f>'[14]Mapa final'!S12</f>
        <v>Probabilidad</v>
      </c>
      <c r="T42" s="83" t="s">
        <v>52</v>
      </c>
      <c r="U42" s="84" t="s">
        <v>53</v>
      </c>
      <c r="V42" s="85"/>
      <c r="W42" s="83" t="s">
        <v>54</v>
      </c>
      <c r="X42" s="83" t="s">
        <v>55</v>
      </c>
      <c r="Y42" s="83" t="s">
        <v>56</v>
      </c>
      <c r="Z42" s="41" t="s">
        <v>163</v>
      </c>
      <c r="AA42" s="45">
        <f t="shared" si="42"/>
        <v>7.7759999999999996E-2</v>
      </c>
      <c r="AB42" s="5" t="str">
        <f t="shared" si="43"/>
        <v>Muy Baja</v>
      </c>
      <c r="AC42" s="4">
        <f t="shared" si="44"/>
        <v>7.7759999999999996E-2</v>
      </c>
      <c r="AD42" s="5" t="str">
        <f t="shared" si="45"/>
        <v>Catastrófico</v>
      </c>
      <c r="AE42" s="4">
        <f>IFERROR(IF(AND(S41="Impacto",S42="Impacto"),(AE41-(+AE41*V42)),IF(S42="Impacto",(#REF!-(+#REF!*V42)),IF(S42="Probabilidad",AE41,""))),"")</f>
        <v>1</v>
      </c>
      <c r="AF42" s="6" t="str">
        <f t="shared" si="47"/>
        <v>Extremo</v>
      </c>
      <c r="AG42" s="190" t="str">
        <f>$AD$12</f>
        <v>Moderado</v>
      </c>
      <c r="AH42" s="61" t="s">
        <v>58</v>
      </c>
      <c r="AI42" s="80" t="s">
        <v>265</v>
      </c>
      <c r="AJ42" s="80" t="s">
        <v>266</v>
      </c>
      <c r="AK42" s="80" t="s">
        <v>164</v>
      </c>
      <c r="AL42" s="80" t="s">
        <v>62</v>
      </c>
      <c r="AM42" s="80" t="s">
        <v>267</v>
      </c>
      <c r="AN42" s="86" t="s">
        <v>63</v>
      </c>
      <c r="AO42" s="64" t="s">
        <v>268</v>
      </c>
    </row>
    <row r="43" spans="1:46" ht="349.5" customHeight="1" x14ac:dyDescent="0.2">
      <c r="A43" s="79" t="s">
        <v>135</v>
      </c>
      <c r="B43" s="3">
        <v>22</v>
      </c>
      <c r="C43" s="54" t="s">
        <v>90</v>
      </c>
      <c r="D43" s="87" t="s">
        <v>162</v>
      </c>
      <c r="E43" s="88" t="s">
        <v>188</v>
      </c>
      <c r="F43" s="56" t="s">
        <v>191</v>
      </c>
      <c r="G43" s="56" t="s">
        <v>129</v>
      </c>
      <c r="H43" s="56" t="s">
        <v>263</v>
      </c>
      <c r="I43" s="81" t="s">
        <v>254</v>
      </c>
      <c r="J43" s="3">
        <v>12</v>
      </c>
      <c r="K43" s="10" t="str">
        <f>IF(J43&lt;=0,"",IF(J43&lt;=2,"Muy Baja",IF(J43&lt;=24,"Baja",IF(J43&lt;=500,"Media",IF(J43&lt;=5000,"Alta","Muy Alta")))))</f>
        <v>Baja</v>
      </c>
      <c r="L43" s="11">
        <f>IF(K43="","",IF(K43="Muy Baja",0.2,IF(K43="Baja",0.4,IF(K43="Media",0.6,IF(K43="Alta",0.8,IF(K43="Muy Alta",1,))))))</f>
        <v>0.4</v>
      </c>
      <c r="M43" s="40">
        <f>+'[1]Tabla Impacto'!AY26</f>
        <v>9</v>
      </c>
      <c r="N43" s="10" t="str">
        <f t="shared" si="3"/>
        <v>Moderado</v>
      </c>
      <c r="O43" s="26">
        <f t="shared" si="14"/>
        <v>0.6</v>
      </c>
      <c r="P43" s="27" t="s">
        <v>165</v>
      </c>
      <c r="Q43" s="51">
        <v>1</v>
      </c>
      <c r="R43" s="56" t="s">
        <v>269</v>
      </c>
      <c r="S43" s="3" t="str">
        <f>'[14]Mapa final'!S13</f>
        <v>Probabilidad</v>
      </c>
      <c r="T43" s="89" t="s">
        <v>52</v>
      </c>
      <c r="U43" s="84" t="s">
        <v>53</v>
      </c>
      <c r="V43" s="90"/>
      <c r="W43" s="89" t="s">
        <v>97</v>
      </c>
      <c r="X43" s="89" t="s">
        <v>55</v>
      </c>
      <c r="Y43" s="89" t="s">
        <v>56</v>
      </c>
      <c r="Z43" s="56" t="s">
        <v>270</v>
      </c>
      <c r="AA43" s="45">
        <f t="shared" si="42"/>
        <v>7.7759999999999996E-2</v>
      </c>
      <c r="AB43" s="5" t="str">
        <f t="shared" si="43"/>
        <v>Muy Baja</v>
      </c>
      <c r="AC43" s="4">
        <f t="shared" si="44"/>
        <v>7.7759999999999996E-2</v>
      </c>
      <c r="AD43" s="5" t="str">
        <f t="shared" si="45"/>
        <v>Catastrófico</v>
      </c>
      <c r="AE43" s="4">
        <f>IFERROR(IF(AND(S42="Impacto",S43="Impacto"),(AE42-(+AE42*V43)),IF(S43="Impacto",(#REF!-(+#REF!*V43)),IF(S43="Probabilidad",AE42,""))),"")</f>
        <v>1</v>
      </c>
      <c r="AF43" s="6" t="str">
        <f t="shared" si="47"/>
        <v>Extremo</v>
      </c>
      <c r="AG43" s="191"/>
      <c r="AH43" s="58" t="s">
        <v>58</v>
      </c>
      <c r="AI43" s="80" t="s">
        <v>271</v>
      </c>
      <c r="AJ43" s="80" t="s">
        <v>166</v>
      </c>
      <c r="AK43" s="80" t="s">
        <v>167</v>
      </c>
      <c r="AL43" s="80" t="s">
        <v>168</v>
      </c>
      <c r="AM43" s="91" t="s">
        <v>161</v>
      </c>
      <c r="AN43" s="92" t="s">
        <v>63</v>
      </c>
      <c r="AO43" s="50" t="s">
        <v>272</v>
      </c>
    </row>
    <row r="44" spans="1:46" ht="409.5" customHeight="1" x14ac:dyDescent="0.2">
      <c r="A44" s="93" t="s">
        <v>115</v>
      </c>
      <c r="B44" s="3">
        <v>23</v>
      </c>
      <c r="C44" s="54" t="s">
        <v>90</v>
      </c>
      <c r="D44" s="80" t="s">
        <v>273</v>
      </c>
      <c r="E44" s="56" t="s">
        <v>274</v>
      </c>
      <c r="F44" s="56" t="s">
        <v>275</v>
      </c>
      <c r="G44" s="56" t="s">
        <v>129</v>
      </c>
      <c r="H44" s="56" t="s">
        <v>276</v>
      </c>
      <c r="I44" s="81" t="s">
        <v>254</v>
      </c>
      <c r="J44" s="94">
        <v>12</v>
      </c>
      <c r="K44" s="10" t="str">
        <f>IF(J44&lt;=0,"",IF(J44&lt;=2,"Muy Baja",IF(J44&lt;=24,"Baja",IF(J44&lt;=500,"Media",IF(J44&lt;=5000,"Alta","Muy Alta")))))</f>
        <v>Baja</v>
      </c>
      <c r="L44" s="19">
        <f>IF(K44="","",IF(K44="Muy Baja",0.2,IF(K44="Baja",0.4,IF(K44="Media",0.6,IF(K44="Alta",0.8,IF(K44="Muy Alta",1,))))))</f>
        <v>0.4</v>
      </c>
      <c r="M44" s="40">
        <v>15</v>
      </c>
      <c r="N44" s="10" t="str">
        <f t="shared" si="3"/>
        <v>Catastrofico</v>
      </c>
      <c r="O44" s="26">
        <v>1</v>
      </c>
      <c r="P44" s="27" t="s">
        <v>156</v>
      </c>
      <c r="Q44" s="95">
        <v>1</v>
      </c>
      <c r="R44" s="56" t="s">
        <v>277</v>
      </c>
      <c r="S44" s="3" t="str">
        <f>'[14]Mapa final'!S14</f>
        <v>Probabilidad</v>
      </c>
      <c r="T44" s="89" t="s">
        <v>52</v>
      </c>
      <c r="U44" s="89" t="s">
        <v>53</v>
      </c>
      <c r="V44" s="90"/>
      <c r="W44" s="89" t="s">
        <v>54</v>
      </c>
      <c r="X44" s="89" t="s">
        <v>55</v>
      </c>
      <c r="Y44" s="89" t="s">
        <v>56</v>
      </c>
      <c r="Z44" s="56" t="s">
        <v>278</v>
      </c>
      <c r="AA44" s="45">
        <f t="shared" si="42"/>
        <v>7.7759999999999996E-2</v>
      </c>
      <c r="AB44" s="5" t="str">
        <f t="shared" si="43"/>
        <v>Muy Baja</v>
      </c>
      <c r="AC44" s="4">
        <f t="shared" si="44"/>
        <v>7.7759999999999996E-2</v>
      </c>
      <c r="AD44" s="5" t="str">
        <f t="shared" si="45"/>
        <v>Catastrófico</v>
      </c>
      <c r="AE44" s="4">
        <f>IFERROR(IF(AND(S43="Impacto",S44="Impacto"),(AE43-(+AE43*V44)),IF(S44="Impacto",(#REF!-(+#REF!*V44)),IF(S44="Probabilidad",AE43,""))),"")</f>
        <v>1</v>
      </c>
      <c r="AF44" s="6" t="str">
        <f t="shared" si="47"/>
        <v>Extremo</v>
      </c>
      <c r="AG44" s="25" t="str">
        <f>$AD$14</f>
        <v>Moderado</v>
      </c>
      <c r="AH44" s="58" t="s">
        <v>58</v>
      </c>
      <c r="AI44" s="80" t="s">
        <v>279</v>
      </c>
      <c r="AJ44" s="80" t="s">
        <v>280</v>
      </c>
      <c r="AK44" s="80" t="s">
        <v>164</v>
      </c>
      <c r="AL44" s="80" t="s">
        <v>62</v>
      </c>
      <c r="AM44" s="80" t="s">
        <v>161</v>
      </c>
      <c r="AN44" s="86" t="s">
        <v>63</v>
      </c>
      <c r="AO44" s="64" t="s">
        <v>323</v>
      </c>
    </row>
    <row r="45" spans="1:46" ht="269.25" customHeight="1" x14ac:dyDescent="0.2">
      <c r="A45" s="96" t="s">
        <v>115</v>
      </c>
      <c r="B45" s="3">
        <v>24</v>
      </c>
      <c r="C45" s="54" t="s">
        <v>90</v>
      </c>
      <c r="D45" s="80" t="s">
        <v>169</v>
      </c>
      <c r="E45" s="56" t="s">
        <v>281</v>
      </c>
      <c r="F45" s="56" t="s">
        <v>282</v>
      </c>
      <c r="G45" s="56" t="s">
        <v>283</v>
      </c>
      <c r="H45" s="56" t="s">
        <v>276</v>
      </c>
      <c r="I45" s="81" t="s">
        <v>170</v>
      </c>
      <c r="J45" s="94">
        <v>12</v>
      </c>
      <c r="K45" s="10" t="str">
        <f>IF(J45&lt;=0,"",IF(J45&lt;=2,"Muy Baja",IF(J45&lt;=24,"Baja",IF(J45&lt;=500,"Media",IF(J45&lt;=5000,"Alta","Muy Alta")))))</f>
        <v>Baja</v>
      </c>
      <c r="L45" s="19">
        <f>IF(K45="","",IF(K45="Muy Baja",0.2,IF(K45="Baja",0.4,IF(K45="Media",0.6,IF(K45="Alta",0.8,IF(K45="Muy Alta",1,))))))</f>
        <v>0.4</v>
      </c>
      <c r="M45" s="40">
        <f>+'[1]Tabla Impacto'!BC26</f>
        <v>14</v>
      </c>
      <c r="N45" s="10" t="str">
        <f t="shared" si="3"/>
        <v>Mayor</v>
      </c>
      <c r="O45" s="26">
        <f t="shared" si="14"/>
        <v>0.8</v>
      </c>
      <c r="P45" s="27" t="s">
        <v>86</v>
      </c>
      <c r="Q45" s="97">
        <v>1</v>
      </c>
      <c r="R45" s="41" t="s">
        <v>284</v>
      </c>
      <c r="S45" s="3" t="str">
        <f>'[14]Mapa final'!S15</f>
        <v>Probabilidad</v>
      </c>
      <c r="T45" s="83" t="s">
        <v>52</v>
      </c>
      <c r="U45" s="83" t="s">
        <v>53</v>
      </c>
      <c r="V45" s="85"/>
      <c r="W45" s="83" t="s">
        <v>54</v>
      </c>
      <c r="X45" s="83" t="s">
        <v>55</v>
      </c>
      <c r="Y45" s="83" t="s">
        <v>56</v>
      </c>
      <c r="Z45" s="41" t="s">
        <v>285</v>
      </c>
      <c r="AA45" s="45">
        <f t="shared" si="42"/>
        <v>7.7759999999999996E-2</v>
      </c>
      <c r="AB45" s="5" t="str">
        <f t="shared" si="43"/>
        <v>Muy Baja</v>
      </c>
      <c r="AC45" s="4">
        <f t="shared" si="44"/>
        <v>7.7759999999999996E-2</v>
      </c>
      <c r="AD45" s="5" t="str">
        <f t="shared" si="45"/>
        <v>Catastrófico</v>
      </c>
      <c r="AE45" s="4">
        <f>IFERROR(IF(AND(S44="Impacto",S45="Impacto"),(AE44-(+AE44*V45)),IF(S45="Impacto",(#REF!-(+#REF!*V45)),IF(S45="Probabilidad",AE44,""))),"")</f>
        <v>1</v>
      </c>
      <c r="AF45" s="6" t="str">
        <f t="shared" si="47"/>
        <v>Extremo</v>
      </c>
      <c r="AG45" s="25" t="str">
        <f t="shared" ref="AG45" si="49">$AD$12</f>
        <v>Moderado</v>
      </c>
      <c r="AH45" s="58" t="s">
        <v>71</v>
      </c>
      <c r="AI45" s="80" t="s">
        <v>72</v>
      </c>
      <c r="AJ45" s="80" t="s">
        <v>72</v>
      </c>
      <c r="AK45" s="80" t="s">
        <v>72</v>
      </c>
      <c r="AL45" s="80" t="s">
        <v>72</v>
      </c>
      <c r="AM45" s="80" t="s">
        <v>72</v>
      </c>
      <c r="AN45" s="86" t="s">
        <v>72</v>
      </c>
      <c r="AO45" s="64" t="s">
        <v>286</v>
      </c>
    </row>
    <row r="46" spans="1:46" ht="329.25" customHeight="1" x14ac:dyDescent="0.2">
      <c r="A46" s="98" t="s">
        <v>171</v>
      </c>
      <c r="B46" s="3">
        <v>25</v>
      </c>
      <c r="C46" s="56" t="s">
        <v>90</v>
      </c>
      <c r="D46" s="99" t="s">
        <v>169</v>
      </c>
      <c r="E46" s="41" t="s">
        <v>172</v>
      </c>
      <c r="F46" s="41" t="s">
        <v>173</v>
      </c>
      <c r="G46" s="41" t="s">
        <v>287</v>
      </c>
      <c r="H46" s="41" t="s">
        <v>288</v>
      </c>
      <c r="I46" s="100" t="s">
        <v>170</v>
      </c>
      <c r="J46" s="82">
        <v>35</v>
      </c>
      <c r="K46" s="10" t="str">
        <f t="shared" ref="K46:K50" si="50">IF(J46&lt;=0,"",IF(J46&lt;=2,"Muy Baja",IF(J46&lt;=24,"Baja",IF(J46&lt;=500,"Media",IF(J46&lt;=5000,"Alta","Muy Alta")))))</f>
        <v>Media</v>
      </c>
      <c r="L46" s="19">
        <f t="shared" ref="L46:L50" si="51">IF(K46="","",IF(K46="Muy Baja",0.2,IF(K46="Baja",0.4,IF(K46="Media",0.6,IF(K46="Alta",0.8,IF(K46="Muy Alta",1,))))))</f>
        <v>0.6</v>
      </c>
      <c r="M46" s="10">
        <f>+'[1]Tabla Impacto'!BE26</f>
        <v>3</v>
      </c>
      <c r="N46" s="10" t="str">
        <f t="shared" si="3"/>
        <v>Leve</v>
      </c>
      <c r="O46" s="26">
        <v>0.2</v>
      </c>
      <c r="P46" s="27" t="s">
        <v>165</v>
      </c>
      <c r="Q46" s="3">
        <v>1</v>
      </c>
      <c r="R46" s="41" t="s">
        <v>289</v>
      </c>
      <c r="S46" s="3" t="str">
        <f>'[14]Mapa final'!S16</f>
        <v>Probabilidad</v>
      </c>
      <c r="T46" s="83" t="s">
        <v>52</v>
      </c>
      <c r="U46" s="83" t="s">
        <v>53</v>
      </c>
      <c r="V46" s="85"/>
      <c r="W46" s="83" t="s">
        <v>54</v>
      </c>
      <c r="X46" s="83" t="s">
        <v>55</v>
      </c>
      <c r="Y46" s="83" t="s">
        <v>56</v>
      </c>
      <c r="Z46" s="41" t="s">
        <v>290</v>
      </c>
      <c r="AA46" s="45">
        <f t="shared" si="42"/>
        <v>7.7759999999999996E-2</v>
      </c>
      <c r="AB46" s="5" t="str">
        <f t="shared" si="43"/>
        <v>Muy Baja</v>
      </c>
      <c r="AC46" s="4">
        <f t="shared" si="44"/>
        <v>7.7759999999999996E-2</v>
      </c>
      <c r="AD46" s="5" t="str">
        <f t="shared" si="45"/>
        <v>Catastrófico</v>
      </c>
      <c r="AE46" s="4">
        <f>IFERROR(IF(AND(S45="Impacto",S46="Impacto"),(AE45-(+AE45*V46)),IF(S46="Impacto",(#REF!-(+#REF!*V46)),IF(S46="Probabilidad",AE45,""))),"")</f>
        <v>1</v>
      </c>
      <c r="AF46" s="6" t="str">
        <f t="shared" si="47"/>
        <v>Extremo</v>
      </c>
      <c r="AG46" s="6" t="str">
        <f>$AF$46</f>
        <v>Extremo</v>
      </c>
      <c r="AH46" s="58" t="s">
        <v>58</v>
      </c>
      <c r="AI46" s="80" t="s">
        <v>174</v>
      </c>
      <c r="AJ46" s="80" t="s">
        <v>291</v>
      </c>
      <c r="AK46" s="80" t="s">
        <v>175</v>
      </c>
      <c r="AL46" s="80" t="s">
        <v>62</v>
      </c>
      <c r="AM46" s="80" t="s">
        <v>176</v>
      </c>
      <c r="AN46" s="86" t="s">
        <v>63</v>
      </c>
      <c r="AO46" s="50" t="s">
        <v>292</v>
      </c>
    </row>
    <row r="47" spans="1:46" ht="357" customHeight="1" x14ac:dyDescent="0.2">
      <c r="A47" s="101" t="s">
        <v>293</v>
      </c>
      <c r="B47" s="3">
        <v>26</v>
      </c>
      <c r="C47" s="54" t="s">
        <v>90</v>
      </c>
      <c r="D47" s="80" t="s">
        <v>169</v>
      </c>
      <c r="E47" s="56" t="s">
        <v>294</v>
      </c>
      <c r="F47" s="56" t="s">
        <v>177</v>
      </c>
      <c r="G47" s="56" t="s">
        <v>129</v>
      </c>
      <c r="H47" s="56" t="s">
        <v>295</v>
      </c>
      <c r="I47" s="81" t="s">
        <v>170</v>
      </c>
      <c r="J47" s="82">
        <v>100</v>
      </c>
      <c r="K47" s="10" t="str">
        <f t="shared" si="50"/>
        <v>Media</v>
      </c>
      <c r="L47" s="19">
        <f t="shared" si="51"/>
        <v>0.6</v>
      </c>
      <c r="M47" s="10">
        <f>+'[1]Tabla Impacto'!BG26</f>
        <v>17</v>
      </c>
      <c r="N47" s="10" t="str">
        <f t="shared" si="3"/>
        <v>Catastrofico</v>
      </c>
      <c r="O47" s="26">
        <v>1</v>
      </c>
      <c r="P47" s="27" t="s">
        <v>156</v>
      </c>
      <c r="Q47" s="3">
        <v>1</v>
      </c>
      <c r="R47" s="56" t="s">
        <v>296</v>
      </c>
      <c r="S47" s="3" t="str">
        <f>'[14]Mapa final'!S17</f>
        <v>Probabilidad</v>
      </c>
      <c r="T47" s="89" t="s">
        <v>52</v>
      </c>
      <c r="U47" s="89" t="s">
        <v>178</v>
      </c>
      <c r="V47" s="90"/>
      <c r="W47" s="89" t="s">
        <v>54</v>
      </c>
      <c r="X47" s="89" t="s">
        <v>55</v>
      </c>
      <c r="Y47" s="89" t="s">
        <v>56</v>
      </c>
      <c r="Z47" s="56" t="s">
        <v>179</v>
      </c>
      <c r="AA47" s="45">
        <f t="shared" si="42"/>
        <v>7.7759999999999996E-2</v>
      </c>
      <c r="AB47" s="5" t="str">
        <f t="shared" si="43"/>
        <v>Muy Baja</v>
      </c>
      <c r="AC47" s="4">
        <f t="shared" si="44"/>
        <v>7.7759999999999996E-2</v>
      </c>
      <c r="AD47" s="5" t="str">
        <f t="shared" si="45"/>
        <v>Catastrófico</v>
      </c>
      <c r="AE47" s="4">
        <f>IFERROR(IF(AND(S46="Impacto",S47="Impacto"),(AE46-(+AE46*V47)),IF(S47="Impacto",(#REF!-(+#REF!*V47)),IF(S47="Probabilidad",AE46,""))),"")</f>
        <v>1</v>
      </c>
      <c r="AF47" s="6" t="str">
        <f t="shared" si="47"/>
        <v>Extremo</v>
      </c>
      <c r="AG47" s="20" t="str">
        <f>$AF$47</f>
        <v>Extremo</v>
      </c>
      <c r="AH47" s="58" t="s">
        <v>71</v>
      </c>
      <c r="AI47" s="80" t="s">
        <v>72</v>
      </c>
      <c r="AJ47" s="80" t="s">
        <v>72</v>
      </c>
      <c r="AK47" s="80" t="s">
        <v>72</v>
      </c>
      <c r="AL47" s="80" t="s">
        <v>72</v>
      </c>
      <c r="AM47" s="80" t="s">
        <v>72</v>
      </c>
      <c r="AN47" s="86" t="s">
        <v>72</v>
      </c>
      <c r="AO47" s="78" t="s">
        <v>297</v>
      </c>
    </row>
    <row r="48" spans="1:46" ht="252" customHeight="1" x14ac:dyDescent="0.2">
      <c r="A48" s="98" t="s">
        <v>149</v>
      </c>
      <c r="B48" s="3">
        <v>27</v>
      </c>
      <c r="C48" s="54" t="s">
        <v>90</v>
      </c>
      <c r="D48" s="99" t="s">
        <v>273</v>
      </c>
      <c r="E48" s="102" t="s">
        <v>298</v>
      </c>
      <c r="F48" s="41" t="s">
        <v>299</v>
      </c>
      <c r="G48" s="41" t="s">
        <v>129</v>
      </c>
      <c r="H48" s="41" t="s">
        <v>300</v>
      </c>
      <c r="I48" s="100" t="s">
        <v>180</v>
      </c>
      <c r="J48" s="85">
        <v>30</v>
      </c>
      <c r="K48" s="10" t="str">
        <f t="shared" si="50"/>
        <v>Media</v>
      </c>
      <c r="L48" s="19">
        <f t="shared" si="51"/>
        <v>0.6</v>
      </c>
      <c r="M48" s="10">
        <f>+'[1]Tabla Impacto'!BI26</f>
        <v>14</v>
      </c>
      <c r="N48" s="10" t="str">
        <f t="shared" si="3"/>
        <v>Mayor</v>
      </c>
      <c r="O48" s="26">
        <f t="shared" si="14"/>
        <v>0.8</v>
      </c>
      <c r="P48" s="27" t="s">
        <v>86</v>
      </c>
      <c r="Q48" s="3">
        <v>1</v>
      </c>
      <c r="R48" s="56" t="s">
        <v>301</v>
      </c>
      <c r="S48" s="3" t="str">
        <f>'[14]Mapa final'!S18</f>
        <v>Probabilidad</v>
      </c>
      <c r="T48" s="89" t="s">
        <v>52</v>
      </c>
      <c r="U48" s="89" t="s">
        <v>53</v>
      </c>
      <c r="V48" s="90"/>
      <c r="W48" s="89" t="s">
        <v>97</v>
      </c>
      <c r="X48" s="89" t="s">
        <v>55</v>
      </c>
      <c r="Y48" s="89" t="s">
        <v>56</v>
      </c>
      <c r="Z48" s="56" t="s">
        <v>302</v>
      </c>
      <c r="AA48" s="45">
        <f t="shared" si="42"/>
        <v>7.7759999999999996E-2</v>
      </c>
      <c r="AB48" s="5" t="str">
        <f t="shared" si="43"/>
        <v>Muy Baja</v>
      </c>
      <c r="AC48" s="4">
        <f t="shared" si="44"/>
        <v>7.7759999999999996E-2</v>
      </c>
      <c r="AD48" s="5" t="str">
        <f t="shared" si="45"/>
        <v>Catastrófico</v>
      </c>
      <c r="AE48" s="4">
        <f>IFERROR(IF(AND(S47="Impacto",S48="Impacto"),(AE47-(+AE47*V48)),IF(S48="Impacto",(#REF!-(+#REF!*V48)),IF(S48="Probabilidad",AE47,""))),"")</f>
        <v>1</v>
      </c>
      <c r="AF48" s="6" t="str">
        <f t="shared" si="47"/>
        <v>Extremo</v>
      </c>
      <c r="AG48" s="25" t="str">
        <f t="shared" ref="AG48:AG50" si="52">AF48</f>
        <v>Extremo</v>
      </c>
      <c r="AH48" s="43" t="s">
        <v>58</v>
      </c>
      <c r="AI48" s="80" t="s">
        <v>181</v>
      </c>
      <c r="AJ48" s="80" t="s">
        <v>303</v>
      </c>
      <c r="AK48" s="80" t="s">
        <v>182</v>
      </c>
      <c r="AL48" s="80" t="s">
        <v>62</v>
      </c>
      <c r="AM48" s="80" t="s">
        <v>183</v>
      </c>
      <c r="AN48" s="86" t="s">
        <v>63</v>
      </c>
      <c r="AO48" s="64" t="s">
        <v>304</v>
      </c>
      <c r="AQ48" s="33"/>
      <c r="AR48" s="34"/>
      <c r="AS48" s="34"/>
      <c r="AT48" s="34"/>
    </row>
    <row r="49" spans="1:44" ht="372" customHeight="1" x14ac:dyDescent="0.2">
      <c r="A49" s="98" t="s">
        <v>149</v>
      </c>
      <c r="B49" s="3">
        <v>28</v>
      </c>
      <c r="C49" s="54" t="s">
        <v>90</v>
      </c>
      <c r="D49" s="99" t="s">
        <v>169</v>
      </c>
      <c r="E49" s="41" t="s">
        <v>321</v>
      </c>
      <c r="F49" s="41" t="s">
        <v>305</v>
      </c>
      <c r="G49" s="41" t="s">
        <v>129</v>
      </c>
      <c r="H49" s="41" t="s">
        <v>306</v>
      </c>
      <c r="I49" s="100" t="s">
        <v>180</v>
      </c>
      <c r="J49" s="85">
        <v>12</v>
      </c>
      <c r="K49" s="10" t="str">
        <f t="shared" si="50"/>
        <v>Baja</v>
      </c>
      <c r="L49" s="19">
        <f t="shared" si="51"/>
        <v>0.4</v>
      </c>
      <c r="M49" s="3">
        <f>'[1]Tabla Impacto'!BK26</f>
        <v>13</v>
      </c>
      <c r="N49" s="10" t="str">
        <f t="shared" si="3"/>
        <v>Mayor</v>
      </c>
      <c r="O49" s="26">
        <f t="shared" si="14"/>
        <v>0.8</v>
      </c>
      <c r="P49" s="27" t="s">
        <v>86</v>
      </c>
      <c r="Q49" s="3">
        <v>1</v>
      </c>
      <c r="R49" s="103" t="s">
        <v>184</v>
      </c>
      <c r="S49" s="3" t="str">
        <f>'[14]Mapa final'!S19</f>
        <v>Probabilidad</v>
      </c>
      <c r="T49" s="84" t="s">
        <v>52</v>
      </c>
      <c r="U49" s="84" t="s">
        <v>53</v>
      </c>
      <c r="V49" s="104"/>
      <c r="W49" s="84" t="s">
        <v>54</v>
      </c>
      <c r="X49" s="84" t="s">
        <v>55</v>
      </c>
      <c r="Y49" s="105" t="s">
        <v>56</v>
      </c>
      <c r="Z49" s="60" t="s">
        <v>185</v>
      </c>
      <c r="AA49" s="45">
        <f t="shared" si="42"/>
        <v>7.7759999999999996E-2</v>
      </c>
      <c r="AB49" s="5" t="str">
        <f t="shared" si="43"/>
        <v>Muy Baja</v>
      </c>
      <c r="AC49" s="4">
        <f t="shared" si="44"/>
        <v>7.7759999999999996E-2</v>
      </c>
      <c r="AD49" s="5" t="str">
        <f t="shared" si="45"/>
        <v>Catastrófico</v>
      </c>
      <c r="AE49" s="4">
        <f>IFERROR(IF(AND(S48="Impacto",S49="Impacto"),(AE48-(+AE48*V49)),IF(S49="Impacto",(#REF!-(+#REF!*V49)),IF(S49="Probabilidad",AE48,""))),"")</f>
        <v>1</v>
      </c>
      <c r="AF49" s="6" t="str">
        <f t="shared" si="47"/>
        <v>Extremo</v>
      </c>
      <c r="AG49" s="25" t="str">
        <f t="shared" si="52"/>
        <v>Extremo</v>
      </c>
      <c r="AH49" s="43" t="s">
        <v>71</v>
      </c>
      <c r="AI49" s="80" t="s">
        <v>72</v>
      </c>
      <c r="AJ49" s="80" t="s">
        <v>72</v>
      </c>
      <c r="AK49" s="80" t="s">
        <v>72</v>
      </c>
      <c r="AL49" s="80" t="s">
        <v>72</v>
      </c>
      <c r="AM49" s="80" t="s">
        <v>72</v>
      </c>
      <c r="AN49" s="86" t="s">
        <v>72</v>
      </c>
      <c r="AO49" s="64" t="s">
        <v>307</v>
      </c>
      <c r="AQ49" s="33"/>
      <c r="AR49" s="33"/>
    </row>
    <row r="50" spans="1:44" ht="312.75" customHeight="1" x14ac:dyDescent="0.2">
      <c r="A50" s="79" t="s">
        <v>73</v>
      </c>
      <c r="B50" s="3">
        <v>29</v>
      </c>
      <c r="C50" s="54" t="s">
        <v>90</v>
      </c>
      <c r="D50" s="56" t="s">
        <v>169</v>
      </c>
      <c r="E50" s="56" t="s">
        <v>308</v>
      </c>
      <c r="F50" s="56" t="s">
        <v>309</v>
      </c>
      <c r="G50" s="56" t="s">
        <v>129</v>
      </c>
      <c r="H50" s="56" t="s">
        <v>310</v>
      </c>
      <c r="I50" s="81" t="s">
        <v>180</v>
      </c>
      <c r="J50" s="90">
        <v>20</v>
      </c>
      <c r="K50" s="10" t="str">
        <f t="shared" si="50"/>
        <v>Baja</v>
      </c>
      <c r="L50" s="19">
        <f t="shared" si="51"/>
        <v>0.4</v>
      </c>
      <c r="M50" s="3">
        <f>+'[1]Tabla Impacto'!BM26</f>
        <v>12</v>
      </c>
      <c r="N50" s="10" t="str">
        <f t="shared" si="3"/>
        <v>Mayor</v>
      </c>
      <c r="O50" s="11">
        <f t="shared" si="14"/>
        <v>0.8</v>
      </c>
      <c r="P50" s="12" t="s">
        <v>86</v>
      </c>
      <c r="Q50" s="3">
        <v>1</v>
      </c>
      <c r="R50" s="106" t="s">
        <v>311</v>
      </c>
      <c r="S50" s="3" t="str">
        <f>'[14]Mapa final'!S20</f>
        <v>Probabilidad</v>
      </c>
      <c r="T50" s="89" t="s">
        <v>52</v>
      </c>
      <c r="U50" s="89" t="s">
        <v>53</v>
      </c>
      <c r="V50" s="90"/>
      <c r="W50" s="89" t="s">
        <v>97</v>
      </c>
      <c r="X50" s="89" t="s">
        <v>55</v>
      </c>
      <c r="Y50" s="89" t="s">
        <v>56</v>
      </c>
      <c r="Z50" s="56" t="s">
        <v>312</v>
      </c>
      <c r="AA50" s="45">
        <f t="shared" si="42"/>
        <v>7.7759999999999996E-2</v>
      </c>
      <c r="AB50" s="5" t="str">
        <f t="shared" si="43"/>
        <v>Muy Baja</v>
      </c>
      <c r="AC50" s="4">
        <f t="shared" si="44"/>
        <v>7.7759999999999996E-2</v>
      </c>
      <c r="AD50" s="5" t="str">
        <f t="shared" si="45"/>
        <v>Catastrófico</v>
      </c>
      <c r="AE50" s="4">
        <f>IFERROR(IF(AND(S49="Impacto",S50="Impacto"),(AE49-(+AE49*V50)),IF(S50="Impacto",(#REF!-(+#REF!*V50)),IF(S50="Probabilidad",AE49,""))),"")</f>
        <v>1</v>
      </c>
      <c r="AF50" s="6" t="str">
        <f t="shared" si="47"/>
        <v>Extremo</v>
      </c>
      <c r="AG50" s="6" t="str">
        <f t="shared" si="52"/>
        <v>Extremo</v>
      </c>
      <c r="AH50" s="43" t="s">
        <v>58</v>
      </c>
      <c r="AI50" s="56" t="s">
        <v>313</v>
      </c>
      <c r="AJ50" s="56" t="s">
        <v>314</v>
      </c>
      <c r="AK50" s="56" t="s">
        <v>186</v>
      </c>
      <c r="AL50" s="56" t="s">
        <v>62</v>
      </c>
      <c r="AM50" s="56" t="s">
        <v>161</v>
      </c>
      <c r="AN50" s="92" t="s">
        <v>63</v>
      </c>
      <c r="AO50" s="64" t="s">
        <v>315</v>
      </c>
    </row>
  </sheetData>
  <sheetProtection algorithmName="SHA-512" hashValue="48dsFs2Pfwhz0O8vPS+47r0NRk/EBp5SXji8XbLneTupGORqE4T5mOPSa4MgaU1zAUIuiSdhBnK2ztz2WZSb8w==" saltValue="eiLRmU/DlWrxn98yaX1sTw==" spinCount="100000" sheet="1" formatCells="0" formatColumns="0" formatRows="0" insertColumns="0" insertRows="0" insertHyperlinks="0" deleteColumns="0" deleteRows="0" sort="0" autoFilter="0" pivotTables="0"/>
  <mergeCells count="292">
    <mergeCell ref="AG42:AG43"/>
    <mergeCell ref="AO12:AO14"/>
    <mergeCell ref="AI40:AI41"/>
    <mergeCell ref="AJ40:AJ41"/>
    <mergeCell ref="AK40:AK41"/>
    <mergeCell ref="AL40:AL41"/>
    <mergeCell ref="AM40:AM41"/>
    <mergeCell ref="AN40:AN41"/>
    <mergeCell ref="M40:M41"/>
    <mergeCell ref="N40:N41"/>
    <mergeCell ref="O40:O41"/>
    <mergeCell ref="P40:P41"/>
    <mergeCell ref="AG40:AG41"/>
    <mergeCell ref="AH40:AH41"/>
    <mergeCell ref="AI38:AI39"/>
    <mergeCell ref="AJ38:AJ39"/>
    <mergeCell ref="AK38:AK39"/>
    <mergeCell ref="AL38:AL39"/>
    <mergeCell ref="AM38:AM39"/>
    <mergeCell ref="AN38:AN39"/>
    <mergeCell ref="M38:M39"/>
    <mergeCell ref="N38:N39"/>
    <mergeCell ref="O38:O39"/>
    <mergeCell ref="P38:P39"/>
    <mergeCell ref="G40:G41"/>
    <mergeCell ref="H40:H41"/>
    <mergeCell ref="I40:I41"/>
    <mergeCell ref="J40:J41"/>
    <mergeCell ref="K40:K41"/>
    <mergeCell ref="L40:L41"/>
    <mergeCell ref="A40:A41"/>
    <mergeCell ref="B40:B41"/>
    <mergeCell ref="C40:C41"/>
    <mergeCell ref="D40:D41"/>
    <mergeCell ref="E40:E41"/>
    <mergeCell ref="F40:F41"/>
    <mergeCell ref="AG38:AG39"/>
    <mergeCell ref="AH38:AH39"/>
    <mergeCell ref="G38:G39"/>
    <mergeCell ref="H38:H39"/>
    <mergeCell ref="I38:I39"/>
    <mergeCell ref="J38:J39"/>
    <mergeCell ref="K38:K39"/>
    <mergeCell ref="L38:L39"/>
    <mergeCell ref="A38:A39"/>
    <mergeCell ref="B38:B39"/>
    <mergeCell ref="C38:C39"/>
    <mergeCell ref="D38:D39"/>
    <mergeCell ref="E38:E39"/>
    <mergeCell ref="F38:F39"/>
    <mergeCell ref="AI35:AI36"/>
    <mergeCell ref="AJ35:AJ36"/>
    <mergeCell ref="AK35:AK36"/>
    <mergeCell ref="AL35:AL36"/>
    <mergeCell ref="AM35:AM36"/>
    <mergeCell ref="AN35:AN36"/>
    <mergeCell ref="M35:M36"/>
    <mergeCell ref="N35:N36"/>
    <mergeCell ref="O35:O36"/>
    <mergeCell ref="P35:P36"/>
    <mergeCell ref="AG35:AG36"/>
    <mergeCell ref="AH35:AH36"/>
    <mergeCell ref="G35:G36"/>
    <mergeCell ref="H35:H36"/>
    <mergeCell ref="I35:I36"/>
    <mergeCell ref="J35:J36"/>
    <mergeCell ref="K35:K36"/>
    <mergeCell ref="L35:L36"/>
    <mergeCell ref="A35:A36"/>
    <mergeCell ref="B35:B36"/>
    <mergeCell ref="C35:C36"/>
    <mergeCell ref="D35:D36"/>
    <mergeCell ref="E35:E36"/>
    <mergeCell ref="F35:F36"/>
    <mergeCell ref="AL33:AL34"/>
    <mergeCell ref="AM33:AM34"/>
    <mergeCell ref="AN33:AN34"/>
    <mergeCell ref="M33:M34"/>
    <mergeCell ref="N33:N34"/>
    <mergeCell ref="O33:O34"/>
    <mergeCell ref="P33:P34"/>
    <mergeCell ref="AG33:AG34"/>
    <mergeCell ref="AH33:AH34"/>
    <mergeCell ref="A33:A34"/>
    <mergeCell ref="B33:B34"/>
    <mergeCell ref="C33:C34"/>
    <mergeCell ref="D33:D34"/>
    <mergeCell ref="E33:E34"/>
    <mergeCell ref="F33:F34"/>
    <mergeCell ref="AI33:AI34"/>
    <mergeCell ref="AJ33:AJ34"/>
    <mergeCell ref="AK33:AK34"/>
    <mergeCell ref="AG30:AG31"/>
    <mergeCell ref="AH30:AH31"/>
    <mergeCell ref="F30:F31"/>
    <mergeCell ref="G30:G31"/>
    <mergeCell ref="H30:H31"/>
    <mergeCell ref="I30:I31"/>
    <mergeCell ref="J30:J31"/>
    <mergeCell ref="K30:K31"/>
    <mergeCell ref="G33:G34"/>
    <mergeCell ref="H33:H34"/>
    <mergeCell ref="I33:I34"/>
    <mergeCell ref="J33:J34"/>
    <mergeCell ref="K33:K34"/>
    <mergeCell ref="L33:L34"/>
    <mergeCell ref="AN28:AN29"/>
    <mergeCell ref="A30:A31"/>
    <mergeCell ref="B30:B31"/>
    <mergeCell ref="C30:C31"/>
    <mergeCell ref="D30:D31"/>
    <mergeCell ref="E30:E31"/>
    <mergeCell ref="M27:M29"/>
    <mergeCell ref="N27:N29"/>
    <mergeCell ref="P27:P29"/>
    <mergeCell ref="AG27:AG29"/>
    <mergeCell ref="AH27:AH29"/>
    <mergeCell ref="AI28:AI29"/>
    <mergeCell ref="G27:G29"/>
    <mergeCell ref="H27:H29"/>
    <mergeCell ref="I27:I29"/>
    <mergeCell ref="J27:J29"/>
    <mergeCell ref="K27:K29"/>
    <mergeCell ref="L27:L29"/>
    <mergeCell ref="A27:A29"/>
    <mergeCell ref="B27:B29"/>
    <mergeCell ref="L30:L31"/>
    <mergeCell ref="M30:M31"/>
    <mergeCell ref="N30:N31"/>
    <mergeCell ref="P30:P31"/>
    <mergeCell ref="C27:C29"/>
    <mergeCell ref="D27:D29"/>
    <mergeCell ref="E27:E29"/>
    <mergeCell ref="F27:F29"/>
    <mergeCell ref="AI25:AI26"/>
    <mergeCell ref="AJ25:AJ26"/>
    <mergeCell ref="AK25:AK26"/>
    <mergeCell ref="AL25:AL26"/>
    <mergeCell ref="AM25:AM26"/>
    <mergeCell ref="AJ28:AJ29"/>
    <mergeCell ref="AK28:AK29"/>
    <mergeCell ref="AL28:AL29"/>
    <mergeCell ref="AM28:AM29"/>
    <mergeCell ref="P25:P26"/>
    <mergeCell ref="AG25:AG26"/>
    <mergeCell ref="AH25:AH26"/>
    <mergeCell ref="F25:F26"/>
    <mergeCell ref="G25:G26"/>
    <mergeCell ref="H25:H26"/>
    <mergeCell ref="I25:I26"/>
    <mergeCell ref="J25:J26"/>
    <mergeCell ref="K25:K26"/>
    <mergeCell ref="AN22:AN23"/>
    <mergeCell ref="A25:A26"/>
    <mergeCell ref="B25:B26"/>
    <mergeCell ref="C25:C26"/>
    <mergeCell ref="D25:D26"/>
    <mergeCell ref="E25:E26"/>
    <mergeCell ref="M22:M23"/>
    <mergeCell ref="N22:N23"/>
    <mergeCell ref="P22:P23"/>
    <mergeCell ref="AG22:AG23"/>
    <mergeCell ref="AH22:AH23"/>
    <mergeCell ref="AI22:AI23"/>
    <mergeCell ref="G22:G23"/>
    <mergeCell ref="H22:H23"/>
    <mergeCell ref="I22:I23"/>
    <mergeCell ref="J22:J23"/>
    <mergeCell ref="K22:K23"/>
    <mergeCell ref="L22:L23"/>
    <mergeCell ref="A22:A23"/>
    <mergeCell ref="B22:B23"/>
    <mergeCell ref="AN25:AN26"/>
    <mergeCell ref="L25:L26"/>
    <mergeCell ref="M25:M26"/>
    <mergeCell ref="N25:N26"/>
    <mergeCell ref="C22:C23"/>
    <mergeCell ref="D22:D23"/>
    <mergeCell ref="E22:E23"/>
    <mergeCell ref="F22:F23"/>
    <mergeCell ref="AI15:AI16"/>
    <mergeCell ref="AJ15:AJ16"/>
    <mergeCell ref="AK15:AK16"/>
    <mergeCell ref="AL15:AL16"/>
    <mergeCell ref="AM15:AM16"/>
    <mergeCell ref="AJ22:AJ23"/>
    <mergeCell ref="AK22:AK23"/>
    <mergeCell ref="AL22:AL23"/>
    <mergeCell ref="AM22:AM23"/>
    <mergeCell ref="AN15:AN16"/>
    <mergeCell ref="M15:M16"/>
    <mergeCell ref="N15:N16"/>
    <mergeCell ref="O15:O16"/>
    <mergeCell ref="P15:P16"/>
    <mergeCell ref="AG15:AG16"/>
    <mergeCell ref="AH15:AH16"/>
    <mergeCell ref="G15:G16"/>
    <mergeCell ref="H15:H16"/>
    <mergeCell ref="I15:I16"/>
    <mergeCell ref="J15:J16"/>
    <mergeCell ref="K15:K16"/>
    <mergeCell ref="L15:L16"/>
    <mergeCell ref="A15:A16"/>
    <mergeCell ref="B15:B16"/>
    <mergeCell ref="C15:C16"/>
    <mergeCell ref="D15:D16"/>
    <mergeCell ref="E15:E16"/>
    <mergeCell ref="F15:F16"/>
    <mergeCell ref="AI12:AI14"/>
    <mergeCell ref="AJ12:AJ14"/>
    <mergeCell ref="AK12:AK14"/>
    <mergeCell ref="F12:F14"/>
    <mergeCell ref="G12:G14"/>
    <mergeCell ref="H12:H14"/>
    <mergeCell ref="I12:I14"/>
    <mergeCell ref="J12:J14"/>
    <mergeCell ref="K12:K14"/>
    <mergeCell ref="AL12:AL14"/>
    <mergeCell ref="AM12:AM14"/>
    <mergeCell ref="AN12:AN14"/>
    <mergeCell ref="L12:L14"/>
    <mergeCell ref="M12:M14"/>
    <mergeCell ref="N12:N14"/>
    <mergeCell ref="P12:P14"/>
    <mergeCell ref="AG12:AG14"/>
    <mergeCell ref="AH12:AH14"/>
    <mergeCell ref="M9:M10"/>
    <mergeCell ref="N9:N10"/>
    <mergeCell ref="O9:O10"/>
    <mergeCell ref="P9:P10"/>
    <mergeCell ref="AG9:AG10"/>
    <mergeCell ref="A12:A14"/>
    <mergeCell ref="B12:B14"/>
    <mergeCell ref="C12:C14"/>
    <mergeCell ref="D12:D14"/>
    <mergeCell ref="E12:E14"/>
    <mergeCell ref="G9:G10"/>
    <mergeCell ref="H9:H10"/>
    <mergeCell ref="I9:I10"/>
    <mergeCell ref="J9:J10"/>
    <mergeCell ref="K9:K10"/>
    <mergeCell ref="L9:L10"/>
    <mergeCell ref="AO7:AO8"/>
    <mergeCell ref="A9:A10"/>
    <mergeCell ref="B9:B10"/>
    <mergeCell ref="C9:C10"/>
    <mergeCell ref="D9:D10"/>
    <mergeCell ref="E9:E10"/>
    <mergeCell ref="F9:F10"/>
    <mergeCell ref="AF7:AF8"/>
    <mergeCell ref="AG7:AG8"/>
    <mergeCell ref="AH7:AH8"/>
    <mergeCell ref="AI7:AI8"/>
    <mergeCell ref="AJ7:AJ8"/>
    <mergeCell ref="AK7:AK8"/>
    <mergeCell ref="T7:Z7"/>
    <mergeCell ref="AA7:AA8"/>
    <mergeCell ref="AB7:AB8"/>
    <mergeCell ref="AC7:AC8"/>
    <mergeCell ref="AD7:AD8"/>
    <mergeCell ref="AE7:AE8"/>
    <mergeCell ref="A7:A8"/>
    <mergeCell ref="B7:B8"/>
    <mergeCell ref="K7:K8"/>
    <mergeCell ref="AL7:AL8"/>
    <mergeCell ref="AM7:AM8"/>
    <mergeCell ref="A2:D5"/>
    <mergeCell ref="E2:AJ3"/>
    <mergeCell ref="AK2:AN4"/>
    <mergeCell ref="E4:AJ5"/>
    <mergeCell ref="AK5:AN5"/>
    <mergeCell ref="A6:J6"/>
    <mergeCell ref="K6:P6"/>
    <mergeCell ref="Q6:Z6"/>
    <mergeCell ref="AA6:AH6"/>
    <mergeCell ref="AI6:AN6"/>
    <mergeCell ref="AN7:AN8"/>
    <mergeCell ref="L7:L8"/>
    <mergeCell ref="M7:M8"/>
    <mergeCell ref="C7:C8"/>
    <mergeCell ref="D7:D8"/>
    <mergeCell ref="E7:E8"/>
    <mergeCell ref="F7:F8"/>
    <mergeCell ref="P7:P8"/>
    <mergeCell ref="Q7:Q8"/>
    <mergeCell ref="R7:R8"/>
    <mergeCell ref="S7:S8"/>
    <mergeCell ref="N7:N8"/>
    <mergeCell ref="O7:O8"/>
    <mergeCell ref="G7:G8"/>
    <mergeCell ref="H7:H8"/>
    <mergeCell ref="J7:J8"/>
  </mergeCells>
  <conditionalFormatting sqref="K9">
    <cfRule type="cellIs" dxfId="200" priority="197" operator="equal">
      <formula>"Muy Alta"</formula>
    </cfRule>
    <cfRule type="cellIs" dxfId="199" priority="198" operator="equal">
      <formula>"Alta"</formula>
    </cfRule>
    <cfRule type="cellIs" dxfId="198" priority="199" operator="equal">
      <formula>"Media"</formula>
    </cfRule>
    <cfRule type="cellIs" dxfId="197" priority="200" operator="equal">
      <formula>"Baja"</formula>
    </cfRule>
    <cfRule type="cellIs" dxfId="196" priority="201" operator="equal">
      <formula>"Muy Baja"</formula>
    </cfRule>
  </conditionalFormatting>
  <conditionalFormatting sqref="K11:K12">
    <cfRule type="cellIs" dxfId="195" priority="184" operator="equal">
      <formula>"Muy Alta"</formula>
    </cfRule>
    <cfRule type="cellIs" dxfId="194" priority="185" operator="equal">
      <formula>"Alta"</formula>
    </cfRule>
    <cfRule type="cellIs" dxfId="193" priority="186" operator="equal">
      <formula>"Media"</formula>
    </cfRule>
    <cfRule type="cellIs" dxfId="192" priority="187" operator="equal">
      <formula>"Baja"</formula>
    </cfRule>
    <cfRule type="cellIs" dxfId="191" priority="188" operator="equal">
      <formula>"Muy Baja"</formula>
    </cfRule>
  </conditionalFormatting>
  <conditionalFormatting sqref="K15">
    <cfRule type="cellIs" dxfId="190" priority="175" operator="equal">
      <formula>"Muy Alta"</formula>
    </cfRule>
    <cfRule type="cellIs" dxfId="189" priority="176" operator="equal">
      <formula>"Alta"</formula>
    </cfRule>
    <cfRule type="cellIs" dxfId="188" priority="177" operator="equal">
      <formula>"Media"</formula>
    </cfRule>
    <cfRule type="cellIs" dxfId="187" priority="178" operator="equal">
      <formula>"Baja"</formula>
    </cfRule>
    <cfRule type="cellIs" dxfId="186" priority="179" operator="equal">
      <formula>"Muy Baja"</formula>
    </cfRule>
  </conditionalFormatting>
  <conditionalFormatting sqref="K17:K22">
    <cfRule type="cellIs" dxfId="185" priority="162" operator="equal">
      <formula>"Muy Alta"</formula>
    </cfRule>
    <cfRule type="cellIs" dxfId="184" priority="163" operator="equal">
      <formula>"Alta"</formula>
    </cfRule>
    <cfRule type="cellIs" dxfId="183" priority="164" operator="equal">
      <formula>"Media"</formula>
    </cfRule>
    <cfRule type="cellIs" dxfId="182" priority="165" operator="equal">
      <formula>"Baja"</formula>
    </cfRule>
    <cfRule type="cellIs" dxfId="181" priority="166" operator="equal">
      <formula>"Muy Baja"</formula>
    </cfRule>
  </conditionalFormatting>
  <conditionalFormatting sqref="K24:K25">
    <cfRule type="cellIs" dxfId="180" priority="153" operator="equal">
      <formula>"Muy Alta"</formula>
    </cfRule>
    <cfRule type="cellIs" dxfId="179" priority="154" operator="equal">
      <formula>"Alta"</formula>
    </cfRule>
    <cfRule type="cellIs" dxfId="178" priority="155" operator="equal">
      <formula>"Media"</formula>
    </cfRule>
    <cfRule type="cellIs" dxfId="177" priority="156" operator="equal">
      <formula>"Baja"</formula>
    </cfRule>
    <cfRule type="cellIs" dxfId="176" priority="157" operator="equal">
      <formula>"Muy Baja"</formula>
    </cfRule>
  </conditionalFormatting>
  <conditionalFormatting sqref="K27">
    <cfRule type="cellIs" dxfId="175" priority="144" operator="equal">
      <formula>"Muy Alta"</formula>
    </cfRule>
    <cfRule type="cellIs" dxfId="174" priority="145" operator="equal">
      <formula>"Alta"</formula>
    </cfRule>
    <cfRule type="cellIs" dxfId="173" priority="146" operator="equal">
      <formula>"Media"</formula>
    </cfRule>
    <cfRule type="cellIs" dxfId="172" priority="147" operator="equal">
      <formula>"Baja"</formula>
    </cfRule>
    <cfRule type="cellIs" dxfId="171" priority="148" operator="equal">
      <formula>"Muy Baja"</formula>
    </cfRule>
  </conditionalFormatting>
  <conditionalFormatting sqref="K30">
    <cfRule type="cellIs" dxfId="170" priority="131" operator="equal">
      <formula>"Muy Alta"</formula>
    </cfRule>
    <cfRule type="cellIs" dxfId="169" priority="132" operator="equal">
      <formula>"Alta"</formula>
    </cfRule>
    <cfRule type="cellIs" dxfId="168" priority="133" operator="equal">
      <formula>"Media"</formula>
    </cfRule>
    <cfRule type="cellIs" dxfId="167" priority="134" operator="equal">
      <formula>"Baja"</formula>
    </cfRule>
    <cfRule type="cellIs" dxfId="166" priority="135" operator="equal">
      <formula>"Muy Baja"</formula>
    </cfRule>
  </conditionalFormatting>
  <conditionalFormatting sqref="K32:K33">
    <cfRule type="cellIs" dxfId="165" priority="122" operator="equal">
      <formula>"Muy Alta"</formula>
    </cfRule>
    <cfRule type="cellIs" dxfId="164" priority="123" operator="equal">
      <formula>"Alta"</formula>
    </cfRule>
    <cfRule type="cellIs" dxfId="163" priority="124" operator="equal">
      <formula>"Media"</formula>
    </cfRule>
    <cfRule type="cellIs" dxfId="162" priority="125" operator="equal">
      <formula>"Baja"</formula>
    </cfRule>
    <cfRule type="cellIs" dxfId="161" priority="126" operator="equal">
      <formula>"Muy Baja"</formula>
    </cfRule>
  </conditionalFormatting>
  <conditionalFormatting sqref="K35">
    <cfRule type="cellIs" dxfId="160" priority="109" operator="equal">
      <formula>"Muy Alta"</formula>
    </cfRule>
    <cfRule type="cellIs" dxfId="159" priority="110" operator="equal">
      <formula>"Alta"</formula>
    </cfRule>
    <cfRule type="cellIs" dxfId="158" priority="111" operator="equal">
      <formula>"Media"</formula>
    </cfRule>
    <cfRule type="cellIs" dxfId="157" priority="112" operator="equal">
      <formula>"Baja"</formula>
    </cfRule>
    <cfRule type="cellIs" dxfId="156" priority="113" operator="equal">
      <formula>"Muy Baja"</formula>
    </cfRule>
  </conditionalFormatting>
  <conditionalFormatting sqref="K37:K38">
    <cfRule type="cellIs" dxfId="155" priority="96" operator="equal">
      <formula>"Muy Alta"</formula>
    </cfRule>
    <cfRule type="cellIs" dxfId="154" priority="97" operator="equal">
      <formula>"Alta"</formula>
    </cfRule>
    <cfRule type="cellIs" dxfId="153" priority="98" operator="equal">
      <formula>"Media"</formula>
    </cfRule>
    <cfRule type="cellIs" dxfId="152" priority="99" operator="equal">
      <formula>"Baja"</formula>
    </cfRule>
    <cfRule type="cellIs" dxfId="151" priority="100" operator="equal">
      <formula>"Muy Baja"</formula>
    </cfRule>
  </conditionalFormatting>
  <conditionalFormatting sqref="K40">
    <cfRule type="cellIs" dxfId="150" priority="76" operator="equal">
      <formula>"Muy Alta"</formula>
    </cfRule>
    <cfRule type="cellIs" dxfId="149" priority="77" operator="equal">
      <formula>"Alta"</formula>
    </cfRule>
    <cfRule type="cellIs" dxfId="148" priority="78" operator="equal">
      <formula>"Media"</formula>
    </cfRule>
    <cfRule type="cellIs" dxfId="147" priority="79" operator="equal">
      <formula>"Baja"</formula>
    </cfRule>
    <cfRule type="cellIs" dxfId="146" priority="80" operator="equal">
      <formula>"Muy Baja"</formula>
    </cfRule>
  </conditionalFormatting>
  <conditionalFormatting sqref="K42:K50">
    <cfRule type="cellIs" dxfId="145" priority="71" operator="equal">
      <formula>"Muy Alta"</formula>
    </cfRule>
    <cfRule type="cellIs" dxfId="144" priority="72" operator="equal">
      <formula>"Alta"</formula>
    </cfRule>
    <cfRule type="cellIs" dxfId="143" priority="73" operator="equal">
      <formula>"Media"</formula>
    </cfRule>
    <cfRule type="cellIs" dxfId="142" priority="74" operator="equal">
      <formula>"Baja"</formula>
    </cfRule>
    <cfRule type="cellIs" dxfId="141" priority="75" operator="equal">
      <formula>"Muy Baja"</formula>
    </cfRule>
  </conditionalFormatting>
  <conditionalFormatting sqref="M46:M48">
    <cfRule type="containsText" dxfId="140" priority="68" operator="containsText" text="CATASTRÓFICO">
      <formula>NOT(ISERROR(SEARCH("CATASTRÓFICO",M46)))</formula>
    </cfRule>
    <cfRule type="containsText" dxfId="139" priority="69" operator="containsText" text="MODERADO">
      <formula>NOT(ISERROR(SEARCH("MODERADO",M46)))</formula>
    </cfRule>
    <cfRule type="containsText" dxfId="138" priority="70" operator="containsText" text="MAYOR">
      <formula>NOT(ISERROR(SEARCH("MAYOR",M46)))</formula>
    </cfRule>
  </conditionalFormatting>
  <conditionalFormatting sqref="N9">
    <cfRule type="containsText" dxfId="137" priority="35" operator="containsText" text="CATASTRÓFICO">
      <formula>NOT(ISERROR(SEARCH("CATASTRÓFICO",N9)))</formula>
    </cfRule>
    <cfRule type="containsText" dxfId="136" priority="36" operator="containsText" text="MODERADO">
      <formula>NOT(ISERROR(SEARCH("MODERADO",N9)))</formula>
    </cfRule>
    <cfRule type="containsText" dxfId="135" priority="37" operator="containsText" text="MAYOR">
      <formula>NOT(ISERROR(SEARCH("MAYOR",N9)))</formula>
    </cfRule>
  </conditionalFormatting>
  <conditionalFormatting sqref="N11:N12 N18:N22 N24:N25 N27 N30 N32:N33 N35 N37:N38 N40 N42:N50">
    <cfRule type="containsText" dxfId="134" priority="94" operator="containsText" text="MODERADO">
      <formula>NOT(ISERROR(SEARCH("MODERADO",N11)))</formula>
    </cfRule>
    <cfRule type="containsText" dxfId="133" priority="95" operator="containsText" text="MAYOR">
      <formula>NOT(ISERROR(SEARCH("MAYOR",N11)))</formula>
    </cfRule>
  </conditionalFormatting>
  <conditionalFormatting sqref="N15">
    <cfRule type="containsText" dxfId="132" priority="22" stopIfTrue="1" operator="containsText" text="Catastrófico">
      <formula>NOT(ISERROR(SEARCH("Catastrófico",N15)))</formula>
    </cfRule>
    <cfRule type="containsText" dxfId="131" priority="23" operator="containsText" text="MODERADO">
      <formula>NOT(ISERROR(SEARCH("MODERADO",N15)))</formula>
    </cfRule>
    <cfRule type="containsText" dxfId="130" priority="24" operator="containsText" text="MAYOR">
      <formula>NOT(ISERROR(SEARCH("MAYOR",N15)))</formula>
    </cfRule>
  </conditionalFormatting>
  <conditionalFormatting sqref="N17">
    <cfRule type="containsText" dxfId="129" priority="19" stopIfTrue="1" operator="containsText" text="Catastrófico">
      <formula>NOT(ISERROR(SEARCH("Catastrófico",N17)))</formula>
    </cfRule>
    <cfRule type="containsText" dxfId="128" priority="20" operator="containsText" text="MODERADO">
      <formula>NOT(ISERROR(SEARCH("MODERADO",N17)))</formula>
    </cfRule>
    <cfRule type="containsText" dxfId="127" priority="21" operator="containsText" text="MAYOR">
      <formula>NOT(ISERROR(SEARCH("MAYOR",N17)))</formula>
    </cfRule>
  </conditionalFormatting>
  <conditionalFormatting sqref="N32:N33 N42:N50 N11:N12 N18:N22 N24:N25 N27 N30 N35 N37:N38 N40">
    <cfRule type="containsText" dxfId="126" priority="93" stopIfTrue="1" operator="containsText" text="Catastrofico">
      <formula>NOT(ISERROR(SEARCH("Catastrofico",N11)))</formula>
    </cfRule>
  </conditionalFormatting>
  <conditionalFormatting sqref="N33:N34">
    <cfRule type="containsText" dxfId="125" priority="30" operator="containsText" text="Menor">
      <formula>NOT(ISERROR(SEARCH("Menor",N33)))</formula>
    </cfRule>
  </conditionalFormatting>
  <conditionalFormatting sqref="N46">
    <cfRule type="containsText" dxfId="124" priority="29" operator="containsText" text="Leve">
      <formula>NOT(ISERROR(SEARCH("Leve",N46)))</formula>
    </cfRule>
  </conditionalFormatting>
  <conditionalFormatting sqref="P9 P11:AG12 P24:AG25">
    <cfRule type="cellIs" dxfId="123" priority="193" operator="equal">
      <formula>"Extremo"</formula>
    </cfRule>
    <cfRule type="cellIs" dxfId="122" priority="194" operator="equal">
      <formula>"Alto"</formula>
    </cfRule>
    <cfRule type="cellIs" dxfId="121" priority="195" operator="equal">
      <formula>"Moderado"</formula>
    </cfRule>
    <cfRule type="cellIs" dxfId="120" priority="196" operator="equal">
      <formula>"Bajo"</formula>
    </cfRule>
  </conditionalFormatting>
  <conditionalFormatting sqref="P15">
    <cfRule type="cellIs" dxfId="119" priority="31" operator="equal">
      <formula>"Extremo"</formula>
    </cfRule>
    <cfRule type="cellIs" dxfId="118" priority="32" operator="equal">
      <formula>"Alto"</formula>
    </cfRule>
    <cfRule type="cellIs" dxfId="117" priority="33" operator="equal">
      <formula>"Moderado"</formula>
    </cfRule>
    <cfRule type="cellIs" dxfId="116" priority="34" operator="equal">
      <formula>"Bajo"</formula>
    </cfRule>
  </conditionalFormatting>
  <conditionalFormatting sqref="P17:P22">
    <cfRule type="cellIs" dxfId="115" priority="158" operator="equal">
      <formula>"Extremo"</formula>
    </cfRule>
    <cfRule type="cellIs" dxfId="114" priority="159" operator="equal">
      <formula>"Alto"</formula>
    </cfRule>
    <cfRule type="cellIs" dxfId="113" priority="160" operator="equal">
      <formula>"Moderado"</formula>
    </cfRule>
    <cfRule type="cellIs" dxfId="112" priority="161" operator="equal">
      <formula>"Bajo"</formula>
    </cfRule>
  </conditionalFormatting>
  <conditionalFormatting sqref="P27">
    <cfRule type="cellIs" dxfId="111" priority="140" operator="equal">
      <formula>"Extremo"</formula>
    </cfRule>
    <cfRule type="cellIs" dxfId="110" priority="141" operator="equal">
      <formula>"Alto"</formula>
    </cfRule>
    <cfRule type="cellIs" dxfId="109" priority="142" operator="equal">
      <formula>"Moderado"</formula>
    </cfRule>
    <cfRule type="cellIs" dxfId="108" priority="143" operator="equal">
      <formula>"Bajo"</formula>
    </cfRule>
  </conditionalFormatting>
  <conditionalFormatting sqref="P30">
    <cfRule type="cellIs" dxfId="107" priority="127" operator="equal">
      <formula>"Extremo"</formula>
    </cfRule>
    <cfRule type="cellIs" dxfId="106" priority="128" operator="equal">
      <formula>"Alto"</formula>
    </cfRule>
    <cfRule type="cellIs" dxfId="105" priority="129" operator="equal">
      <formula>"Moderado"</formula>
    </cfRule>
    <cfRule type="cellIs" dxfId="104" priority="130" operator="equal">
      <formula>"Bajo"</formula>
    </cfRule>
  </conditionalFormatting>
  <conditionalFormatting sqref="P32:P33">
    <cfRule type="cellIs" dxfId="103" priority="114" operator="equal">
      <formula>"Extremo"</formula>
    </cfRule>
    <cfRule type="cellIs" dxfId="102" priority="115" operator="equal">
      <formula>"Alto"</formula>
    </cfRule>
    <cfRule type="cellIs" dxfId="101" priority="116" operator="equal">
      <formula>"Moderado"</formula>
    </cfRule>
    <cfRule type="cellIs" dxfId="100" priority="117" operator="equal">
      <formula>"Bajo"</formula>
    </cfRule>
  </conditionalFormatting>
  <conditionalFormatting sqref="P35">
    <cfRule type="cellIs" dxfId="99" priority="105" operator="equal">
      <formula>"Extremo"</formula>
    </cfRule>
    <cfRule type="cellIs" dxfId="98" priority="106" operator="equal">
      <formula>"Alto"</formula>
    </cfRule>
    <cfRule type="cellIs" dxfId="97" priority="107" operator="equal">
      <formula>"Moderado"</formula>
    </cfRule>
    <cfRule type="cellIs" dxfId="96" priority="108" operator="equal">
      <formula>"Bajo"</formula>
    </cfRule>
  </conditionalFormatting>
  <conditionalFormatting sqref="P37:P38">
    <cfRule type="cellIs" dxfId="95" priority="25" operator="equal">
      <formula>"Extremo"</formula>
    </cfRule>
    <cfRule type="cellIs" dxfId="94" priority="26" operator="equal">
      <formula>"Alto"</formula>
    </cfRule>
    <cfRule type="cellIs" dxfId="93" priority="27" operator="equal">
      <formula>"Moderado"</formula>
    </cfRule>
    <cfRule type="cellIs" dxfId="92" priority="28" operator="equal">
      <formula>"Bajo"</formula>
    </cfRule>
  </conditionalFormatting>
  <conditionalFormatting sqref="P40">
    <cfRule type="cellIs" dxfId="91" priority="64" operator="equal">
      <formula>"Extremo"</formula>
    </cfRule>
    <cfRule type="cellIs" dxfId="90" priority="65" operator="equal">
      <formula>"Alto"</formula>
    </cfRule>
    <cfRule type="cellIs" dxfId="89" priority="66" operator="equal">
      <formula>"Moderado"</formula>
    </cfRule>
    <cfRule type="cellIs" dxfId="88" priority="67" operator="equal">
      <formula>"Bajo"</formula>
    </cfRule>
  </conditionalFormatting>
  <conditionalFormatting sqref="P42:P50">
    <cfRule type="cellIs" dxfId="87" priority="60" operator="equal">
      <formula>"Extremo"</formula>
    </cfRule>
    <cfRule type="cellIs" dxfId="86" priority="61" operator="equal">
      <formula>"Alto"</formula>
    </cfRule>
    <cfRule type="cellIs" dxfId="85" priority="62" operator="equal">
      <formula>"Moderado"</formula>
    </cfRule>
    <cfRule type="cellIs" dxfId="84" priority="63" operator="equal">
      <formula>"Bajo"</formula>
    </cfRule>
  </conditionalFormatting>
  <conditionalFormatting sqref="AB9:AB50">
    <cfRule type="cellIs" dxfId="83" priority="10" operator="equal">
      <formula>"Muy Alta"</formula>
    </cfRule>
    <cfRule type="cellIs" dxfId="82" priority="11" operator="equal">
      <formula>"Alta"</formula>
    </cfRule>
    <cfRule type="cellIs" dxfId="81" priority="12" operator="equal">
      <formula>"Media"</formula>
    </cfRule>
    <cfRule type="cellIs" dxfId="80" priority="13" operator="equal">
      <formula>"Baja"</formula>
    </cfRule>
    <cfRule type="cellIs" dxfId="79" priority="14" operator="equal">
      <formula>"Muy Baja"</formula>
    </cfRule>
  </conditionalFormatting>
  <conditionalFormatting sqref="AD9:AD50">
    <cfRule type="cellIs" dxfId="78" priority="5" operator="equal">
      <formula>"Catastrófico"</formula>
    </cfRule>
    <cfRule type="cellIs" dxfId="77" priority="6" operator="equal">
      <formula>"Mayor"</formula>
    </cfRule>
    <cfRule type="cellIs" dxfId="76" priority="7" operator="equal">
      <formula>"Moderado"</formula>
    </cfRule>
    <cfRule type="cellIs" dxfId="75" priority="8" operator="equal">
      <formula>"Menor"</formula>
    </cfRule>
    <cfRule type="cellIs" dxfId="74" priority="9" operator="equal">
      <formula>"Leve"</formula>
    </cfRule>
  </conditionalFormatting>
  <conditionalFormatting sqref="AF10:AF14">
    <cfRule type="cellIs" dxfId="73" priority="180" operator="equal">
      <formula>"Extremo"</formula>
    </cfRule>
    <cfRule type="cellIs" dxfId="72" priority="181" operator="equal">
      <formula>"Alto"</formula>
    </cfRule>
    <cfRule type="cellIs" dxfId="71" priority="182" operator="equal">
      <formula>"Moderado"</formula>
    </cfRule>
    <cfRule type="cellIs" dxfId="70" priority="183" operator="equal">
      <formula>"Bajo"</formula>
    </cfRule>
  </conditionalFormatting>
  <conditionalFormatting sqref="AF16">
    <cfRule type="cellIs" dxfId="69" priority="171" operator="equal">
      <formula>"Extremo"</formula>
    </cfRule>
    <cfRule type="cellIs" dxfId="68" priority="172" operator="equal">
      <formula>"Alto"</formula>
    </cfRule>
    <cfRule type="cellIs" dxfId="67" priority="173" operator="equal">
      <formula>"Moderado"</formula>
    </cfRule>
    <cfRule type="cellIs" dxfId="66" priority="174" operator="equal">
      <formula>"Bajo"</formula>
    </cfRule>
  </conditionalFormatting>
  <conditionalFormatting sqref="AF23:AF26">
    <cfRule type="cellIs" dxfId="65" priority="149" operator="equal">
      <formula>"Extremo"</formula>
    </cfRule>
    <cfRule type="cellIs" dxfId="64" priority="150" operator="equal">
      <formula>"Alto"</formula>
    </cfRule>
    <cfRule type="cellIs" dxfId="63" priority="151" operator="equal">
      <formula>"Moderado"</formula>
    </cfRule>
    <cfRule type="cellIs" dxfId="62" priority="152" operator="equal">
      <formula>"Bajo"</formula>
    </cfRule>
  </conditionalFormatting>
  <conditionalFormatting sqref="AF28:AF29">
    <cfRule type="cellIs" dxfId="61" priority="136" operator="equal">
      <formula>"Extremo"</formula>
    </cfRule>
    <cfRule type="cellIs" dxfId="60" priority="137" operator="equal">
      <formula>"Alto"</formula>
    </cfRule>
    <cfRule type="cellIs" dxfId="59" priority="138" operator="equal">
      <formula>"Moderado"</formula>
    </cfRule>
    <cfRule type="cellIs" dxfId="58" priority="139" operator="equal">
      <formula>"Bajo"</formula>
    </cfRule>
  </conditionalFormatting>
  <conditionalFormatting sqref="AF31:AF34">
    <cfRule type="cellIs" dxfId="57" priority="118" operator="equal">
      <formula>"Extremo"</formula>
    </cfRule>
    <cfRule type="cellIs" dxfId="56" priority="119" operator="equal">
      <formula>"Alto"</formula>
    </cfRule>
    <cfRule type="cellIs" dxfId="55" priority="120" operator="equal">
      <formula>"Moderado"</formula>
    </cfRule>
    <cfRule type="cellIs" dxfId="54" priority="121" operator="equal">
      <formula>"Bajo"</formula>
    </cfRule>
  </conditionalFormatting>
  <conditionalFormatting sqref="AF36:AF37">
    <cfRule type="cellIs" dxfId="53" priority="101" operator="equal">
      <formula>"Extremo"</formula>
    </cfRule>
    <cfRule type="cellIs" dxfId="52" priority="102" operator="equal">
      <formula>"Alto"</formula>
    </cfRule>
    <cfRule type="cellIs" dxfId="51" priority="103" operator="equal">
      <formula>"Moderado"</formula>
    </cfRule>
    <cfRule type="cellIs" dxfId="50" priority="104" operator="equal">
      <formula>"Bajo"</formula>
    </cfRule>
  </conditionalFormatting>
  <conditionalFormatting sqref="AF39:AF50">
    <cfRule type="cellIs" dxfId="49" priority="15" operator="equal">
      <formula>"Extremo"</formula>
    </cfRule>
    <cfRule type="cellIs" dxfId="48" priority="16" operator="equal">
      <formula>"Alto"</formula>
    </cfRule>
    <cfRule type="cellIs" dxfId="47" priority="17" operator="equal">
      <formula>"Moderado"</formula>
    </cfRule>
    <cfRule type="cellIs" dxfId="46" priority="18" operator="equal">
      <formula>"Bajo"</formula>
    </cfRule>
  </conditionalFormatting>
  <conditionalFormatting sqref="AF9:AG9">
    <cfRule type="cellIs" dxfId="45" priority="189" operator="equal">
      <formula>"Extremo"</formula>
    </cfRule>
    <cfRule type="cellIs" dxfId="44" priority="190" operator="equal">
      <formula>"Alto"</formula>
    </cfRule>
    <cfRule type="cellIs" dxfId="43" priority="191" operator="equal">
      <formula>"Moderado"</formula>
    </cfRule>
    <cfRule type="cellIs" dxfId="42" priority="192" operator="equal">
      <formula>"Bajo"</formula>
    </cfRule>
  </conditionalFormatting>
  <conditionalFormatting sqref="AF15:AG15">
    <cfRule type="cellIs" dxfId="41" priority="167" operator="equal">
      <formula>"Extremo"</formula>
    </cfRule>
    <cfRule type="cellIs" dxfId="40" priority="168" operator="equal">
      <formula>"Alto"</formula>
    </cfRule>
    <cfRule type="cellIs" dxfId="39" priority="169" operator="equal">
      <formula>"Moderado"</formula>
    </cfRule>
    <cfRule type="cellIs" dxfId="38" priority="170" operator="equal">
      <formula>"Bajo"</formula>
    </cfRule>
  </conditionalFormatting>
  <conditionalFormatting sqref="AF17:AG38">
    <cfRule type="cellIs" dxfId="37" priority="89" operator="equal">
      <formula>"Extremo"</formula>
    </cfRule>
    <cfRule type="cellIs" dxfId="36" priority="90" operator="equal">
      <formula>"Alto"</formula>
    </cfRule>
    <cfRule type="cellIs" dxfId="35" priority="91" operator="equal">
      <formula>"Moderado"</formula>
    </cfRule>
    <cfRule type="cellIs" dxfId="34" priority="92" operator="equal">
      <formula>"Bajo"</formula>
    </cfRule>
  </conditionalFormatting>
  <conditionalFormatting sqref="AG32">
    <cfRule type="cellIs" dxfId="33" priority="85" operator="equal">
      <formula>"Extremo"</formula>
    </cfRule>
    <cfRule type="cellIs" dxfId="32" priority="86" operator="equal">
      <formula>"Alto"</formula>
    </cfRule>
    <cfRule type="cellIs" dxfId="31" priority="87" operator="equal">
      <formula>"Moderado"</formula>
    </cfRule>
    <cfRule type="cellIs" dxfId="30" priority="88" operator="equal">
      <formula>"Bajo"</formula>
    </cfRule>
  </conditionalFormatting>
  <conditionalFormatting sqref="AG37">
    <cfRule type="cellIs" dxfId="29" priority="81" operator="equal">
      <formula>"Extremo"</formula>
    </cfRule>
    <cfRule type="cellIs" dxfId="28" priority="82" operator="equal">
      <formula>"Alto"</formula>
    </cfRule>
    <cfRule type="cellIs" dxfId="27" priority="83" operator="equal">
      <formula>"Moderado"</formula>
    </cfRule>
    <cfRule type="cellIs" dxfId="26" priority="84" operator="equal">
      <formula>"Bajo"</formula>
    </cfRule>
  </conditionalFormatting>
  <conditionalFormatting sqref="AG40">
    <cfRule type="cellIs" dxfId="25" priority="46" operator="equal">
      <formula>"Extremo"</formula>
    </cfRule>
    <cfRule type="cellIs" dxfId="24" priority="47" operator="equal">
      <formula>"Alto"</formula>
    </cfRule>
    <cfRule type="cellIs" dxfId="23" priority="48" operator="equal">
      <formula>"Moderado"</formula>
    </cfRule>
    <cfRule type="cellIs" dxfId="22" priority="49" operator="equal">
      <formula>"Bajo"</formula>
    </cfRule>
  </conditionalFormatting>
  <conditionalFormatting sqref="AG42">
    <cfRule type="cellIs" dxfId="21" priority="42" operator="equal">
      <formula>"Extremo"</formula>
    </cfRule>
    <cfRule type="cellIs" dxfId="20" priority="43" operator="equal">
      <formula>"Alto"</formula>
    </cfRule>
    <cfRule type="cellIs" dxfId="19" priority="44" operator="equal">
      <formula>"Moderado"</formula>
    </cfRule>
    <cfRule type="cellIs" dxfId="18" priority="45" operator="equal">
      <formula>"Bajo"</formula>
    </cfRule>
  </conditionalFormatting>
  <conditionalFormatting sqref="AG44:AG50">
    <cfRule type="cellIs" dxfId="17" priority="1" operator="equal">
      <formula>"Extremo"</formula>
    </cfRule>
    <cfRule type="cellIs" dxfId="16" priority="2" operator="equal">
      <formula>"Alto"</formula>
    </cfRule>
    <cfRule type="cellIs" dxfId="15" priority="3" operator="equal">
      <formula>"Moderado"</formula>
    </cfRule>
    <cfRule type="cellIs" dxfId="14" priority="4" operator="equal">
      <formula>"Bajo"</formula>
    </cfRule>
  </conditionalFormatting>
  <conditionalFormatting sqref="AI44">
    <cfRule type="cellIs" dxfId="13" priority="55" operator="equal">
      <formula>"Muy Alta"</formula>
    </cfRule>
    <cfRule type="cellIs" dxfId="12" priority="56" operator="equal">
      <formula>"Alta"</formula>
    </cfRule>
    <cfRule type="cellIs" dxfId="11" priority="57" operator="equal">
      <formula>"Media"</formula>
    </cfRule>
    <cfRule type="cellIs" dxfId="10" priority="58" operator="equal">
      <formula>"Baja"</formula>
    </cfRule>
    <cfRule type="cellIs" dxfId="9" priority="59" operator="equal">
      <formula>"Muy Baja"</formula>
    </cfRule>
  </conditionalFormatting>
  <conditionalFormatting sqref="AK44">
    <cfRule type="cellIs" dxfId="8" priority="50" operator="equal">
      <formula>"Catastrófico"</formula>
    </cfRule>
    <cfRule type="cellIs" dxfId="7" priority="51" operator="equal">
      <formula>"Mayor"</formula>
    </cfRule>
    <cfRule type="cellIs" dxfId="6" priority="52" operator="equal">
      <formula>"Moderado"</formula>
    </cfRule>
    <cfRule type="cellIs" dxfId="5" priority="53" operator="equal">
      <formula>"Menor"</formula>
    </cfRule>
    <cfRule type="cellIs" dxfId="4" priority="54" operator="equal">
      <formula>"Leve"</formula>
    </cfRule>
  </conditionalFormatting>
  <conditionalFormatting sqref="AM44:AN44">
    <cfRule type="cellIs" dxfId="3" priority="38" operator="equal">
      <formula>"Extremo"</formula>
    </cfRule>
    <cfRule type="cellIs" dxfId="2" priority="39" operator="equal">
      <formula>"Alto"</formula>
    </cfRule>
    <cfRule type="cellIs" dxfId="1" priority="40" operator="equal">
      <formula>"Moderado"</formula>
    </cfRule>
    <cfRule type="cellIs" dxfId="0" priority="41" operator="equal">
      <formula>"Bajo"</formula>
    </cfRule>
  </conditionalFormatting>
  <dataValidations count="1">
    <dataValidation allowBlank="1" showInputMessage="1" showErrorMessage="1" error="Recuerde que las acciones se generan bajo la medida de mitigar el riesgo" sqref="AK42:AL42 AJ45:AK45 AK44:AL44 AK46:AL46 AJ47:AK47 AJ49:AK49" xr:uid="{00000000-0002-0000-0000-000000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81">
        <x14:dataValidation type="list" allowBlank="1" showInputMessage="1" showErrorMessage="1" xr:uid="{00000000-0002-0000-0000-000001000000}">
          <x14:formula1>
            <xm:f>'D:\Users\CINTERNO02\Downloads\[MAPA DE RIESGOS DE CORRUPCION, OPACIDAD Y FRAUDE (SICOF) (2).xlsx]Tabla Valoración controles'!#REF!</xm:f>
          </x14:formula1>
          <xm:sqref>T9:U10 W9:Y10</xm:sqref>
        </x14:dataValidation>
        <x14:dataValidation type="list" allowBlank="1" showInputMessage="1" showErrorMessage="1" xr:uid="{00000000-0002-0000-0000-000002000000}">
          <x14:formula1>
            <xm:f>'D:\Users\CINTERNO02\Downloads\[MAPA DE RIESGOS DE CORRUPCION, OPACIDAD Y FRAUDE (SICOF) (2).xlsx]Opciones Tratamiento'!#REF!</xm:f>
          </x14:formula1>
          <xm:sqref>D9 AH9:AH10 G9 AN9:AN11</xm:sqref>
        </x14:dataValidation>
        <x14:dataValidation type="list" allowBlank="1" showInputMessage="1" showErrorMessage="1" xr:uid="{00000000-0002-0000-0000-000003000000}">
          <x14:formula1>
            <xm:f>'G:\MAPAS DE RIESGOS GENERAL\MAPA DE RIESGOS CORRUPCIÓN 2023\CORRUPCION\PROCESOS DE APOYO\[RIESGOS CORRUPCION ALMACEN  2023.xlsx]Opciones Tratamiento'!#REF!</xm:f>
          </x14:formula1>
          <xm:sqref>AH11 G11 D11</xm:sqref>
        </x14:dataValidation>
        <x14:dataValidation type="list" allowBlank="1" showInputMessage="1" showErrorMessage="1" xr:uid="{00000000-0002-0000-0000-000004000000}">
          <x14:formula1>
            <xm:f>'G:\MAPAS DE RIESGOS GENERAL\MAPA DE RIESGOS CORRUPCIÓN 2023\CORRUPCION\PROCESOS DE APOYO\[RIESGOS CORRUPCION ALMACEN  2023.xlsx]Tabla Valoración controles'!#REF!</xm:f>
          </x14:formula1>
          <xm:sqref>T11:U11 W11:Y11</xm:sqref>
        </x14:dataValidation>
        <x14:dataValidation type="custom" allowBlank="1" showInputMessage="1" showErrorMessage="1" error="Recuerde que las acciones se generan bajo la medida de mitigar el riesgo" xr:uid="{00000000-0002-0000-0000-000005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AM12</xm:sqref>
        </x14:dataValidation>
        <x14:dataValidation type="custom" allowBlank="1" showInputMessage="1" showErrorMessage="1" error="Recuerde que las acciones se generan bajo la medida de mitigar el riesgo" xr:uid="{00000000-0002-0000-0000-000006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AL12</xm:sqref>
        </x14:dataValidation>
        <x14:dataValidation type="custom" allowBlank="1" showInputMessage="1" showErrorMessage="1" error="Recuerde que las acciones se generan bajo la medida de mitigar el riesgo" xr:uid="{00000000-0002-0000-0000-000007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AK12</xm:sqref>
        </x14:dataValidation>
        <x14:dataValidation type="custom" allowBlank="1" showInputMessage="1" showErrorMessage="1" error="Recuerde que las acciones se generan bajo la medida de mitigar el riesgo" xr:uid="{00000000-0002-0000-0000-000008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AJ12</xm:sqref>
        </x14:dataValidation>
        <x14:dataValidation type="custom" allowBlank="1" showInputMessage="1" showErrorMessage="1" error="Recuerde que las acciones se generan bajo la medida de mitigar el riesgo" xr:uid="{00000000-0002-0000-0000-000009000000}">
          <x14:formula1>
            <xm:f>IF(OR(AH12='G:\MAPAS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Tratamiento'!#REF!,AH12='G:\MAPAS DE RIESGOS GENERAL\MAPA DE RIESGOS CORRUPCIÓN 2023\CORRUPCION\PROCESOS DE APOYO\[RIESGOS CORRUPCION BIOMEDICA 2023.xlsx]Opciones Tratamiento'!#REF!),ISBLANK(AH12),ISTEXT(AH12))</xm:f>
          </x14:formula1>
          <xm:sqref>AI12</xm:sqref>
        </x14:dataValidation>
        <x14:dataValidation type="list" allowBlank="1" showInputMessage="1" showErrorMessage="1" xr:uid="{00000000-0002-0000-0000-00000A000000}">
          <x14:formula1>
            <xm:f>'G:\MAPAS DE RIESGOS GENERAL\MAPA DE RIESGOS CORRUPCIÓN 2023\CORRUPCION\PROCESOS DE APOYO\[RIESGOS CORRUPCION BIOMEDICA 2023.xlsx]Opciones Tratamiento'!#REF!</xm:f>
          </x14:formula1>
          <xm:sqref>AH12 AN12 G12:G14 D12:D14</xm:sqref>
        </x14:dataValidation>
        <x14:dataValidation type="list" allowBlank="1" showInputMessage="1" showErrorMessage="1" xr:uid="{00000000-0002-0000-0000-00000B000000}">
          <x14:formula1>
            <xm:f>'G:\MAPAS DE RIESGOS GENERAL\MAPA DE RIESGOS CORRUPCIÓN 2023\CORRUPCION\PROCESOS DE APOYO\[RIESGOS CORRUPCION BIOMEDICA 2023.xlsx]Tabla Valoración controles'!#REF!</xm:f>
          </x14:formula1>
          <xm:sqref>T12:U14 W12:Y14</xm:sqref>
        </x14:dataValidation>
        <x14:dataValidation type="custom" allowBlank="1" showInputMessage="1" showErrorMessage="1" error="Recuerde que las acciones se generan bajo la medida de mitigar el riesgo" xr:uid="{00000000-0002-0000-0000-00000C000000}">
          <x14:formula1>
            <xm:f>IF(OR(AH15='G:\MAPAS DE RIESGOS GENERAL\MAPA DE RIESGOS CORRUPCIÓN 2023\CORRUPCION\PROCESOS DE APOYO\[RIESGOS CORRUPCION CONTRATACION 2023.xlsx]Opciones Tratamiento'!#REF!,AH15='G:\MAPAS DE RIESGOS GENERAL\MAPA DE RIESGOS CORRUPCIÓN 2023\CORRUPCION\PROCESOS DE APOYO\[RIESGOS CORRUPCION CONTRATACION 2023.xlsx]Opciones Tratamiento'!#REF!,AH15='G:\MAPAS DE RIESGOS GENERAL\MAPA DE RIESGOS CORRUPCIÓN 2023\CORRUPCION\PROCESOS DE APOYO\[RIESGOS CORRUPCION CONTRATACION 2023.xlsx]Opciones Tratamiento'!#REF!),ISBLANK(AH15),ISTEXT(AH15))</xm:f>
          </x14:formula1>
          <xm:sqref>AI15:AN15 AI17:AN17</xm:sqref>
        </x14:dataValidation>
        <x14:dataValidation type="list" allowBlank="1" showInputMessage="1" showErrorMessage="1" xr:uid="{00000000-0002-0000-0000-00000D000000}">
          <x14:formula1>
            <xm:f>'G:\MAPAS DE RIESGOS GENERAL\MAPA DE RIESGOS CORRUPCIÓN 2023\CORRUPCION\PROCESOS DE APOYO\[RIESGOS CORRUPCION CONTRATACION 2023.xlsx]Opciones Tratamiento'!#REF!</xm:f>
          </x14:formula1>
          <xm:sqref>AH15 AH17 G15:G17 D15:D17</xm:sqref>
        </x14:dataValidation>
        <x14:dataValidation type="custom" allowBlank="1" showInputMessage="1" showErrorMessage="1" error="Recuerde que las acciones se generan bajo la medida de mitigar el riesgo" xr:uid="{00000000-0002-0000-0000-00000E000000}">
          <x14:formula1>
            <xm:f>IF(OR(#REF!='G:\MAPAS DE RIESGOS GENERAL\MAPA DE RIESGOS CORRUPCIÓN 2023\CORRUPCION\PROCESOS DE APOYO\[RIESGOS CORRUPCION ALMACEN  2023.xlsx]Opciones Tratamiento'!#REF!,#REF!='G:\MAPAS DE RIESGOS GENERAL\MAPA DE RIESGOS CORRUPCIÓN 2023\CORRUPCION\PROCESOS DE APOYO\[RIESGOS CORRUPCION ALMACEN  2023.xlsx]Opciones Tratamiento'!#REF!,#REF!='G:\MAPAS DE RIESGOS GENERAL\MAPA DE RIESGOS CORRUPCIÓN 2023\CORRUPCION\PROCESOS DE APOYO\[RIESGOS CORRUPCION ALMACEN  2023.xlsx]Opciones Tratamiento'!#REF!),ISBLANK(#REF!),ISTEXT(#REF!))</xm:f>
          </x14:formula1>
          <xm:sqref>AI11:AM11</xm:sqref>
        </x14:dataValidation>
        <x14:dataValidation type="custom" allowBlank="1" showInputMessage="1" showErrorMessage="1" error="Recuerde que las acciones se generan bajo la medida de mitigar el riesgo" xr:uid="{00000000-0002-0000-0000-00000F000000}">
          <x14:formula1>
            <xm:f>IF(OR(#REF!='D:\Users\CINTERNO02\Downloads\[MAPA DE RIESGOS DE CORRUPCION, OPACIDAD Y FRAUDE (SICOF) (2).xlsx]Opciones Tratamiento'!#REF!,#REF!='D:\Users\CINTERNO02\Downloads\[MAPA DE RIESGOS DE CORRUPCION, OPACIDAD Y FRAUDE (SICOF) (2).xlsx]Opciones Tratamiento'!#REF!,#REF!='D:\Users\CINTERNO02\Downloads\[MAPA DE RIESGOS DE CORRUPCION, OPACIDAD Y FRAUDE (SICOF) (2).xlsx]Opciones Tratamiento'!#REF!),ISBLANK(#REF!),ISTEXT(#REF!))</xm:f>
          </x14:formula1>
          <xm:sqref>AI9:AI10</xm:sqref>
        </x14:dataValidation>
        <x14:dataValidation type="custom" allowBlank="1" showInputMessage="1" showErrorMessage="1" error="Recuerde que las acciones se generan bajo la medida de mitigar el riesgo" xr:uid="{00000000-0002-0000-0000-000010000000}">
          <x14:formula1>
            <xm:f>IF(OR(#REF!='D:\Users\CINTERNO02\Downloads\[MAPA DE RIESGOS DE CORRUPCION, OPACIDAD Y FRAUDE (SICOF) (2).xlsx]Opciones Tratamiento'!#REF!,#REF!='D:\Users\CINTERNO02\Downloads\[MAPA DE RIESGOS DE CORRUPCION, OPACIDAD Y FRAUDE (SICOF) (2).xlsx]Opciones Tratamiento'!#REF!,#REF!='D:\Users\CINTERNO02\Downloads\[MAPA DE RIESGOS DE CORRUPCION, OPACIDAD Y FRAUDE (SICOF) (2).xlsx]Opciones Tratamiento'!#REF!),ISBLANK(#REF!),ISTEXT(#REF!))</xm:f>
          </x14:formula1>
          <xm:sqref>AK9:AK10</xm:sqref>
        </x14:dataValidation>
        <x14:dataValidation type="custom" allowBlank="1" showInputMessage="1" showErrorMessage="1" error="Recuerde que las acciones se generan bajo la medida de mitigar el riesgo" xr:uid="{00000000-0002-0000-0000-000011000000}">
          <x14:formula1>
            <xm:f>IF(OR(#REF!='D:\Users\CINTERNO02\Downloads\[MAPA DE RIESGOS DE CORRUPCION, OPACIDAD Y FRAUDE (SICOF) (2).xlsx]Opciones Tratamiento'!#REF!,#REF!='D:\Users\CINTERNO02\Downloads\[MAPA DE RIESGOS DE CORRUPCION, OPACIDAD Y FRAUDE (SICOF) (2).xlsx]Opciones Tratamiento'!#REF!,#REF!='D:\Users\CINTERNO02\Downloads\[MAPA DE RIESGOS DE CORRUPCION, OPACIDAD Y FRAUDE (SICOF) (2).xlsx]Opciones Tratamiento'!#REF!),ISBLANK(#REF!),ISTEXT(#REF!))</xm:f>
          </x14:formula1>
          <xm:sqref>AL9:AL10</xm:sqref>
        </x14:dataValidation>
        <x14:dataValidation type="custom" allowBlank="1" showInputMessage="1" showErrorMessage="1" error="Recuerde que las acciones se generan bajo la medida de mitigar el riesgo" xr:uid="{00000000-0002-0000-0000-000012000000}">
          <x14:formula1>
            <xm:f>IF(OR(#REF!='D:\Users\CINTERNO02\Downloads\[MAPA DE RIESGOS DE CORRUPCION, OPACIDAD Y FRAUDE (SICOF) (2).xlsx]Opciones Tratamiento'!#REF!,#REF!='D:\Users\CINTERNO02\Downloads\[MAPA DE RIESGOS DE CORRUPCION, OPACIDAD Y FRAUDE (SICOF) (2).xlsx]Opciones Tratamiento'!#REF!,#REF!='D:\Users\CINTERNO02\Downloads\[MAPA DE RIESGOS DE CORRUPCION, OPACIDAD Y FRAUDE (SICOF) (2).xlsx]Opciones Tratamiento'!#REF!),ISBLANK(#REF!),ISTEXT(#REF!))</xm:f>
          </x14:formula1>
          <xm:sqref>AM9</xm:sqref>
        </x14:dataValidation>
        <x14:dataValidation type="list" allowBlank="1" showInputMessage="1" showErrorMessage="1" xr:uid="{00000000-0002-0000-0000-000013000000}">
          <x14:formula1>
            <xm:f>'G:\MAPAS DE RIESGOS GENERAL\MAPA DE RIESGOS CORRUPCIÓN 2023\CORRUPCION\PROCESOS DE APOYO\[RIESGOS CORRUPCION CONTRATACION 2023.xlsx]Tabla Valoración controles'!#REF!</xm:f>
          </x14:formula1>
          <xm:sqref>T15:U17 W15:Y17</xm:sqref>
        </x14:dataValidation>
        <x14:dataValidation type="list" allowBlank="1" showInputMessage="1" showErrorMessage="1" xr:uid="{00000000-0002-0000-0000-000014000000}">
          <x14:formula1>
            <xm:f>'G:\MAPAS DE RIESGOS GENERAL\MAPA DE RIESGOS CORRUPCIÓN 2023\CORRUPCION\PROCESOS DE APOYO\[RIESGOS CORRUPCION FINANCIERA 2023.xlsx]Opciones Tratamiento'!#REF!</xm:f>
          </x14:formula1>
          <xm:sqref>D18 AN18 AH18 G18</xm:sqref>
        </x14:dataValidation>
        <x14:dataValidation type="list" allowBlank="1" showInputMessage="1" showErrorMessage="1" xr:uid="{00000000-0002-0000-0000-000015000000}">
          <x14:formula1>
            <xm:f>'G:\MAPAS DE RIESGOS GENERAL\MAPA DE RIESGOS CORRUPCIÓN 2023\CORRUPCION\PROCESOS DE APOYO\[RIESGOS CORRUPCION FINANCIERA 2023.xlsx]Tabla Valoración controles'!#REF!</xm:f>
          </x14:formula1>
          <xm:sqref>T18:U18 W18:Y18</xm:sqref>
        </x14:dataValidation>
        <x14:dataValidation type="custom" allowBlank="1" showInputMessage="1" showErrorMessage="1" error="Recuerde que las acciones se generan bajo la medida de mitigar el riesgo" xr:uid="{00000000-0002-0000-0000-000016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AM22</xm:sqref>
        </x14:dataValidation>
        <x14:dataValidation type="custom" allowBlank="1" showInputMessage="1" showErrorMessage="1" error="Recuerde que las acciones se generan bajo la medida de mitigar el riesgo" xr:uid="{00000000-0002-0000-0000-000017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AL22</xm:sqref>
        </x14:dataValidation>
        <x14:dataValidation type="custom" allowBlank="1" showInputMessage="1" showErrorMessage="1" error="Recuerde que las acciones se generan bajo la medida de mitigar el riesgo" xr:uid="{00000000-0002-0000-0000-000018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AK22</xm:sqref>
        </x14:dataValidation>
        <x14:dataValidation type="custom" allowBlank="1" showInputMessage="1" showErrorMessage="1" error="Recuerde que las acciones se generan bajo la medida de mitigar el riesgo" xr:uid="{00000000-0002-0000-0000-000019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AJ22</xm:sqref>
        </x14:dataValidation>
        <x14:dataValidation type="custom" allowBlank="1" showInputMessage="1" showErrorMessage="1" error="Recuerde que las acciones se generan bajo la medida de mitigar el riesgo" xr:uid="{00000000-0002-0000-0000-00001A000000}">
          <x14:formula1>
            <xm:f>IF(OR(AH22='G:\MAPAS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Tratamiento'!#REF!,AH22='G:\MAPAS DE RIESGOS GENERAL\MAPA DE RIESGOS CORRUPCIÓN 2023\CORRUPCION\PROCESOS DE APOYO\[RIESGOS CORRUPCION GESTION DOCUMENTAL 2023.xlsx]Opciones Tratamiento'!#REF!),ISBLANK(AH22),ISTEXT(AH22))</xm:f>
          </x14:formula1>
          <xm:sqref>AI22</xm:sqref>
        </x14:dataValidation>
        <x14:dataValidation type="list" allowBlank="1" showInputMessage="1" showErrorMessage="1" xr:uid="{00000000-0002-0000-0000-00001B000000}">
          <x14:formula1>
            <xm:f>'G:\MAPAS DE RIESGOS GENERAL\MAPA DE RIESGOS CORRUPCIÓN 2023\CORRUPCION\PROCESOS DE APOYO\[RIESGOS CORRUPCION GESTION DOCUMENTAL 2023.xlsx]Opciones Tratamiento'!#REF!</xm:f>
          </x14:formula1>
          <xm:sqref>AH22 AN22 G22:G23 D22:D23</xm:sqref>
        </x14:dataValidation>
        <x14:dataValidation type="list" allowBlank="1" showInputMessage="1" showErrorMessage="1" xr:uid="{00000000-0002-0000-0000-00001C000000}">
          <x14:formula1>
            <xm:f>'G:\MAPAS DE RIESGOS GENERAL\MAPA DE RIESGOS CORRUPCIÓN 2023\CORRUPCION\PROCESOS DE APOYO\[RIESGOS CORRUPCION GESTION DOCUMENTAL 2023.xlsx]Tabla Valoración controles'!#REF!</xm:f>
          </x14:formula1>
          <xm:sqref>T22:U23 W22:Y23</xm:sqref>
        </x14:dataValidation>
        <x14:dataValidation type="list" allowBlank="1" showInputMessage="1" showErrorMessage="1" xr:uid="{00000000-0002-0000-0000-00001D000000}">
          <x14:formula1>
            <xm:f>'G:\MAPAS DE RIESGOS GENERAL\MAPA DE RIESGOS CORRUPCIÓN 2023\CORRUPCION\PROCESOS DE APOYO\[RIESGOS CORRUPCION JURIDICA 2023.xlsx]Opciones Tratamiento'!#REF!</xm:f>
          </x14:formula1>
          <xm:sqref>AH24 AN24 G24 D24</xm:sqref>
        </x14:dataValidation>
        <x14:dataValidation type="list" allowBlank="1" showInputMessage="1" showErrorMessage="1" xr:uid="{00000000-0002-0000-0000-00001E000000}">
          <x14:formula1>
            <xm:f>'G:\MAPAS DE RIESGOS GENERAL\MAPA DE RIESGOS CORRUPCIÓN 2023\CORRUPCION\PROCESOS DE APOYO\[RIESGOS CORRUPCION JURIDICA 2023.xlsx]Tabla Valoración controles'!#REF!</xm:f>
          </x14:formula1>
          <xm:sqref>T24:U24 W24:Y24</xm:sqref>
        </x14:dataValidation>
        <x14:dataValidation type="custom" allowBlank="1" showInputMessage="1" showErrorMessage="1" error="Recuerde que las acciones se generan bajo la medida de mitigar el riesgo" xr:uid="{00000000-0002-0000-0000-00001F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AM25</xm:sqref>
        </x14:dataValidation>
        <x14:dataValidation type="custom" allowBlank="1" showInputMessage="1" showErrorMessage="1" error="Recuerde que las acciones se generan bajo la medida de mitigar el riesgo" xr:uid="{00000000-0002-0000-0000-000020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AL25</xm:sqref>
        </x14:dataValidation>
        <x14:dataValidation type="custom" allowBlank="1" showInputMessage="1" showErrorMessage="1" error="Recuerde que las acciones se generan bajo la medida de mitigar el riesgo" xr:uid="{00000000-0002-0000-0000-000021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AK25</xm:sqref>
        </x14:dataValidation>
        <x14:dataValidation type="custom" allowBlank="1" showInputMessage="1" showErrorMessage="1" error="Recuerde que las acciones se generan bajo la medida de mitigar el riesgo" xr:uid="{00000000-0002-0000-0000-000022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AJ25</xm:sqref>
        </x14:dataValidation>
        <x14:dataValidation type="custom" allowBlank="1" showInputMessage="1" showErrorMessage="1" error="Recuerde que las acciones se generan bajo la medida de mitigar el riesgo" xr:uid="{00000000-0002-0000-0000-000023000000}">
          <x14:formula1>
            <xm:f>IF(OR(AH25='G:\MAPAS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Tratamiento'!#REF!,AH25='G:\MAPAS DE RIESGOS GENERAL\MAPA DE RIESGOS CORRUPCIÓN 2023\CORRUPCION\PROCESOS DE APOYO\[RIESGOS CORRUPCION MANTENIMIENTO 2023.xlsx]Opciones Tratamiento'!#REF!),ISBLANK(AH25),ISTEXT(AH25))</xm:f>
          </x14:formula1>
          <xm:sqref>AI25</xm:sqref>
        </x14:dataValidation>
        <x14:dataValidation type="list" allowBlank="1" showInputMessage="1" showErrorMessage="1" xr:uid="{00000000-0002-0000-0000-000024000000}">
          <x14:formula1>
            <xm:f>'G:\MAPAS DE RIESGOS GENERAL\MAPA DE RIESGOS CORRUPCIÓN 2023\CORRUPCION\PROCESOS DE APOYO\[RIESGOS CORRUPCION MANTENIMIENTO 2023.xlsx]Opciones Tratamiento'!#REF!</xm:f>
          </x14:formula1>
          <xm:sqref>AH25 AN25 G25:G26 D25:D26</xm:sqref>
        </x14:dataValidation>
        <x14:dataValidation type="list" allowBlank="1" showInputMessage="1" showErrorMessage="1" xr:uid="{00000000-0002-0000-0000-000025000000}">
          <x14:formula1>
            <xm:f>'G:\MAPAS DE RIESGOS GENERAL\MAPA DE RIESGOS CORRUPCIÓN 2023\CORRUPCION\PROCESOS DE APOYO\[RIESGOS CORRUPCION MANTENIMIENTO 2023.xlsx]Tabla Valoración controles'!#REF!</xm:f>
          </x14:formula1>
          <xm:sqref>T25:U26 W25:Y26</xm:sqref>
        </x14:dataValidation>
        <x14:dataValidation type="custom" allowBlank="1" showInputMessage="1" showErrorMessage="1" error="Recuerde que las acciones se generan bajo la medida de mitigar el riesgo" xr:uid="{00000000-0002-0000-0000-000026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AM24</xm:sqref>
        </x14:dataValidation>
        <x14:dataValidation type="custom" allowBlank="1" showInputMessage="1" showErrorMessage="1" error="Recuerde que las acciones se generan bajo la medida de mitigar el riesgo" xr:uid="{00000000-0002-0000-0000-000027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AL24</xm:sqref>
        </x14:dataValidation>
        <x14:dataValidation type="custom" allowBlank="1" showInputMessage="1" showErrorMessage="1" error="Recuerde que las acciones se generan bajo la medida de mitigar el riesgo" xr:uid="{00000000-0002-0000-0000-000028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AK24</xm:sqref>
        </x14:dataValidation>
        <x14:dataValidation type="custom" allowBlank="1" showInputMessage="1" showErrorMessage="1" error="Recuerde que las acciones se generan bajo la medida de mitigar el riesgo" xr:uid="{00000000-0002-0000-0000-000029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AJ24</xm:sqref>
        </x14:dataValidation>
        <x14:dataValidation type="custom" allowBlank="1" showInputMessage="1" showErrorMessage="1" error="Recuerde que las acciones se generan bajo la medida de mitigar el riesgo" xr:uid="{00000000-0002-0000-0000-00002A000000}">
          <x14:formula1>
            <xm:f>IF(OR(AH24='G:\MAPAS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Tratamiento'!#REF!,AH24='G:\MAPAS DE RIESGOS GENERAL\MAPA DE RIESGOS CORRUPCIÓN 2023\CORRUPCION\PROCESOS DE APOYO\[RIESGOS CORRUPCION JURIDICA 2023.xlsx]Opciones Tratamiento'!#REF!),ISBLANK(AH24),ISTEXT(AH24))</xm:f>
          </x14:formula1>
          <xm:sqref>AI24</xm:sqref>
        </x14:dataValidation>
        <x14:dataValidation type="custom" allowBlank="1" showInputMessage="1" showErrorMessage="1" error="Recuerde que las acciones se generan bajo la medida de mitigar el riesgo" xr:uid="{00000000-0002-0000-0000-00002B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AM27:AM28</xm:sqref>
        </x14:dataValidation>
        <x14:dataValidation type="custom" allowBlank="1" showInputMessage="1" showErrorMessage="1" error="Recuerde que las acciones se generan bajo la medida de mitigar el riesgo" xr:uid="{00000000-0002-0000-0000-00002C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AL27:AL28</xm:sqref>
        </x14:dataValidation>
        <x14:dataValidation type="custom" allowBlank="1" showInputMessage="1" showErrorMessage="1" error="Recuerde que las acciones se generan bajo la medida de mitigar el riesgo" xr:uid="{00000000-0002-0000-0000-00002D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AK27:AK28</xm:sqref>
        </x14:dataValidation>
        <x14:dataValidation type="custom" allowBlank="1" showInputMessage="1" showErrorMessage="1" error="Recuerde que las acciones se generan bajo la medida de mitigar el riesgo" xr:uid="{00000000-0002-0000-0000-00002E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AJ27:AJ28</xm:sqref>
        </x14:dataValidation>
        <x14:dataValidation type="custom" allowBlank="1" showInputMessage="1" showErrorMessage="1" error="Recuerde que las acciones se generan bajo la medida de mitigar el riesgo" xr:uid="{00000000-0002-0000-0000-00002F000000}">
          <x14:formula1>
            <xm:f>IF(OR(AH27='G:\MAPAS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Tratamiento'!#REF!,AH27='G:\MAPAS DE RIESGOS GENERAL\MAPA DE RIESGOS CORRUPCIÓN 2023\CORRUPCION\PROCESOS DE APOYO\[RIESGOS CORRUPCION SISTEMAS 2023.xlsx]Opciones Tratamiento'!#REF!),ISBLANK(AH27),ISTEXT(AH27))</xm:f>
          </x14:formula1>
          <xm:sqref>AI27:AI28</xm:sqref>
        </x14:dataValidation>
        <x14:dataValidation type="list" allowBlank="1" showInputMessage="1" showErrorMessage="1" xr:uid="{00000000-0002-0000-0000-000030000000}">
          <x14:formula1>
            <xm:f>'G:\MAPAS DE RIESGOS GENERAL\MAPA DE RIESGOS CORRUPCIÓN 2023\CORRUPCION\PROCESOS DE APOYO\[RIESGOS CORRUPCION SISTEMAS 2023.xlsx]Opciones Tratamiento'!#REF!</xm:f>
          </x14:formula1>
          <xm:sqref>AH27 AN27:AN28 G27:G29 D27:D29</xm:sqref>
        </x14:dataValidation>
        <x14:dataValidation type="list" allowBlank="1" showInputMessage="1" showErrorMessage="1" xr:uid="{00000000-0002-0000-0000-000031000000}">
          <x14:formula1>
            <xm:f>'G:\MAPAS DE RIESGOS GENERAL\MAPA DE RIESGOS CORRUPCIÓN 2023\CORRUPCION\PROCESOS DE APOYO\[RIESGOS CORRUPCION SISTEMAS 2023.xlsx]Tabla Valoración controles'!#REF!</xm:f>
          </x14:formula1>
          <xm:sqref>T27:U29 W27:Y29</xm:sqref>
        </x14:dataValidation>
        <x14:dataValidation type="custom" allowBlank="1" showInputMessage="1" showErrorMessage="1" error="Recuerde que las acciones se generan bajo la medida de mitigar el riesgo" xr:uid="{00000000-0002-0000-0000-000032000000}">
          <x14:formula1>
            <xm:f>IF(OR(AH30='G:\MAPAS DE RIESGOS GENERAL\MAPA DE RIESGOS CORRUPCIÓN 2023\CORRUPCION\PROCESOS ESTRATEGICOS\[RIESGOS CORRUPCION  QHSE 2023.xlsx]Opciones Tratamiento'!#REF!,AH30='G:\MAPAS DE RIESGOS GENERAL\MAPA DE RIESGOS CORRUPCIÓN 2023\CORRUPCION\PROCESOS ESTRATEGICOS\[RIESGOS CORRUPCION  QHSE 2023.xlsx]Opciones Tratamiento'!#REF!,AH30='G:\MAPAS DE RIESGOS GENERAL\MAPA DE RIESGOS CORRUPCIÓN 2023\CORRUPCION\PROCESOS ESTRATEGICOS\[RIESGOS CORRUPCION  QHSE 2023.xlsx]Opciones Tratamiento'!#REF!),ISBLANK(AH30),ISTEXT(AH30))</xm:f>
          </x14:formula1>
          <xm:sqref>AI30:AN31</xm:sqref>
        </x14:dataValidation>
        <x14:dataValidation type="list" allowBlank="1" showInputMessage="1" showErrorMessage="1" xr:uid="{00000000-0002-0000-0000-000033000000}">
          <x14:formula1>
            <xm:f>'G:\MAPAS DE RIESGOS GENERAL\MAPA DE RIESGOS CORRUPCIÓN 2023\CORRUPCION\PROCESOS ESTRATEGICOS\[RIESGOS CORRUPCION  QHSE 2023.xlsx]Opciones Tratamiento'!#REF!</xm:f>
          </x14:formula1>
          <xm:sqref>AH30 G30:G31 D30:D31</xm:sqref>
        </x14:dataValidation>
        <x14:dataValidation type="list" allowBlank="1" showInputMessage="1" showErrorMessage="1" xr:uid="{00000000-0002-0000-0000-000034000000}">
          <x14:formula1>
            <xm:f>'G:\MAPAS DE RIESGOS GENERAL\MAPA DE RIESGOS CORRUPCIÓN 2023\CORRUPCION\PROCESOS ESTRATEGICOS\[RIESGOS CORRUPCION  QHSE 2023.xlsx]Tabla Valoración controles'!#REF!</xm:f>
          </x14:formula1>
          <xm:sqref>T30:U31 W30:Y31</xm:sqref>
        </x14:dataValidation>
        <x14:dataValidation type="list" allowBlank="1" showInputMessage="1" showErrorMessage="1" xr:uid="{00000000-0002-0000-0000-000035000000}">
          <x14:formula1>
            <xm:f>'D:\2022\RIESGOS\MAPAS DE RIESGO\CORRUPCION\[RIESGOS CORRUPCION MANTENIMIENTO 2022.xlsx]Opciones Tratamiento'!#REF!</xm:f>
          </x14:formula1>
          <xm:sqref>AN33</xm:sqref>
        </x14:dataValidation>
        <x14:dataValidation type="custom" allowBlank="1" showInputMessage="1" showErrorMessage="1" error="Recuerde que las acciones se generan bajo la medida de mitigar el riesgo" xr:uid="{00000000-0002-0000-0000-000036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AI33</xm:sqref>
        </x14:dataValidation>
        <x14:dataValidation type="custom" allowBlank="1" showInputMessage="1" showErrorMessage="1" error="Recuerde que las acciones se generan bajo la medida de mitigar el riesgo" xr:uid="{00000000-0002-0000-0000-000037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AJ33</xm:sqref>
        </x14:dataValidation>
        <x14:dataValidation type="custom" allowBlank="1" showInputMessage="1" showErrorMessage="1" error="Recuerde que las acciones se generan bajo la medida de mitigar el riesgo" xr:uid="{00000000-0002-0000-0000-000038000000}">
          <x14:formula1>
            <xm:f>IF(OR(AH33='D:\2022\RIESGOS\MAPAS DE RIESGO\CORRUPCION\[RIESGOS CORRUPCION MANTENIMIENTO 2022.xlsx]Opciones Tratamiento'!#REF!,AH33='D:\2022\RIESGOS\MAPAS DE RIESGO\CORRUPCION\[RIESGOS CORRUPCION MANTENIMIENTO 2022.xlsx]Opciones Tratamiento'!#REF!,AH33='D:\2022\RIESGOS\MAPAS DE RIESGO\CORRUPCION\[RIESGOS CORRUPCION MANTENIMIENTO 2022.xlsx]Opciones Tratamiento'!#REF!),ISBLANK(AH33),ISTEXT(AH33))</xm:f>
          </x14:formula1>
          <xm:sqref>AM33</xm:sqref>
        </x14:dataValidation>
        <x14:dataValidation type="custom" allowBlank="1" showInputMessage="1" showErrorMessage="1" error="Recuerde que las acciones se generan bajo la medida de mitigar el riesgo" xr:uid="{00000000-0002-0000-0000-000039000000}">
          <x14:formula1>
            <xm:f>IF(OR(AH32='G:\MAPAS DE RIESGOS GENERAL\MAPA DE RIESGOS CORRUPCIÓN 2023\CORRUPCION\PROCESOS ESTRATEGICOS\[RIESGOS CORRUPCION TALENTO HUMANO 2023.xlsx]Opciones Tratamiento'!#REF!,AH32='G:\MAPAS DE RIESGOS GENERAL\MAPA DE RIESGOS CORRUPCIÓN 2023\CORRUPCION\PROCESOS ESTRATEGICOS\[RIESGOS CORRUPCION TALENTO HUMANO 2023.xlsx]Opciones Tratamiento'!#REF!,AH32='G:\MAPAS DE RIESGOS GENERAL\MAPA DE RIESGOS CORRUPCIÓN 2023\CORRUPCION\PROCESOS ESTRATEGICOS\[RIESGOS CORRUPCION TALENTO HUMANO 2023.xlsx]Opciones Tratamiento'!#REF!),ISBLANK(AH32),ISTEXT(AH32))</xm:f>
          </x14:formula1>
          <xm:sqref>AI32:AN32</xm:sqref>
        </x14:dataValidation>
        <x14:dataValidation type="list" allowBlank="1" showInputMessage="1" showErrorMessage="1" xr:uid="{00000000-0002-0000-0000-00003A000000}">
          <x14:formula1>
            <xm:f>'G:\MAPAS DE RIESGOS GENERAL\MAPA DE RIESGOS CORRUPCIÓN 2023\CORRUPCION\PROCESOS ESTRATEGICOS\[RIESGOS CORRUPCION TALENTO HUMANO 2023.xlsx]Opciones Tratamiento'!#REF!</xm:f>
          </x14:formula1>
          <xm:sqref>D32:D34 AG33:AH33 AH32 G32:G34</xm:sqref>
        </x14:dataValidation>
        <x14:dataValidation type="list" allowBlank="1" showInputMessage="1" showErrorMessage="1" xr:uid="{00000000-0002-0000-0000-00003B000000}">
          <x14:formula1>
            <xm:f>'G:\MAPAS DE RIESGOS GENERAL\MAPA DE RIESGOS CORRUPCIÓN 2023\CORRUPCION\PROCESOS ESTRATEGICOS\[RIESGOS CORRUPCION TALENTO HUMANO 2023.xlsx]Tabla Valoración controles'!#REF!</xm:f>
          </x14:formula1>
          <xm:sqref>T32:U34 W32:Y34</xm:sqref>
        </x14:dataValidation>
        <x14:dataValidation type="custom" allowBlank="1" showInputMessage="1" showErrorMessage="1" error="Recuerde que las acciones se generan bajo la medida de mitigar el riesgo" xr:uid="{00000000-0002-0000-0000-00003C000000}">
          <x14:formula1>
            <xm:f>IF(OR(AH37='G:\MAPAS DE RIESGOS GENERAL\MAPA DE RIESGOS CORRUPCIÓN 2023\CORRUPCION\PROCESOS MISIONALES\[RIESGOS CORRUPCION FARMACIA  2023.xlsx]Opciones Tratamiento'!#REF!,AH37='G:\MAPAS DE RIESGOS GENERAL\MAPA DE RIESGOS CORRUPCIÓN 2023\CORRUPCION\PROCESOS MISIONALES\[RIESGOS CORRUPCION FARMACIA  2023.xlsx]Opciones Tratamiento'!#REF!,AH37='G:\MAPAS DE RIESGOS GENERAL\MAPA DE RIESGOS CORRUPCIÓN 2023\CORRUPCION\PROCESOS MISIONALES\[RIESGOS CORRUPCION FARMACIA  2023.xlsx]Opciones Tratamiento'!#REF!),ISBLANK(AH37),ISTEXT(AH37))</xm:f>
          </x14:formula1>
          <xm:sqref>AI37:AN37</xm:sqref>
        </x14:dataValidation>
        <x14:dataValidation type="list" allowBlank="1" showInputMessage="1" showErrorMessage="1" xr:uid="{00000000-0002-0000-0000-00003D000000}">
          <x14:formula1>
            <xm:f>'G:\MAPAS DE RIESGOS GENERAL\MAPA DE RIESGOS CORRUPCIÓN 2023\CORRUPCION\PROCESOS MISIONALES\[RIESGOS CORRUPCION FARMACIA  2023.xlsx]Opciones Tratamiento'!#REF!</xm:f>
          </x14:formula1>
          <xm:sqref>AH37 G37 D37</xm:sqref>
        </x14:dataValidation>
        <x14:dataValidation type="list" allowBlank="1" showInputMessage="1" showErrorMessage="1" xr:uid="{00000000-0002-0000-0000-00003E000000}">
          <x14:formula1>
            <xm:f>'G:\MAPAS DE RIESGOS GENERAL\MAPA DE RIESGOS CORRUPCIÓN 2023\CORRUPCION\PROCESOS MISIONALES\[RIESGOS CORRUPCION FARMACIA  2023.xlsx]Tabla Valoración controles'!#REF!</xm:f>
          </x14:formula1>
          <xm:sqref>T37:U37 W37:Y37</xm:sqref>
        </x14:dataValidation>
        <x14:dataValidation type="custom" allowBlank="1" showInputMessage="1" showErrorMessage="1" error="Recuerde que las acciones se generan bajo la medida de mitigar el riesgo" xr:uid="{00000000-0002-0000-0000-00003F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AM18</xm:sqref>
        </x14:dataValidation>
        <x14:dataValidation type="custom" allowBlank="1" showInputMessage="1" showErrorMessage="1" error="Recuerde que las acciones se generan bajo la medida de mitigar el riesgo" xr:uid="{00000000-0002-0000-0000-000040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AL18</xm:sqref>
        </x14:dataValidation>
        <x14:dataValidation type="custom" allowBlank="1" showInputMessage="1" showErrorMessage="1" error="Recuerde que las acciones se generan bajo la medida de mitigar el riesgo" xr:uid="{00000000-0002-0000-0000-000041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AK18</xm:sqref>
        </x14:dataValidation>
        <x14:dataValidation type="custom" allowBlank="1" showInputMessage="1" showErrorMessage="1" error="Recuerde que las acciones se generan bajo la medida de mitigar el riesgo" xr:uid="{00000000-0002-0000-0000-000042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AJ18</xm:sqref>
        </x14:dataValidation>
        <x14:dataValidation type="custom" allowBlank="1" showInputMessage="1" showErrorMessage="1" error="Recuerde que las acciones se generan bajo la medida de mitigar el riesgo" xr:uid="{00000000-0002-0000-0000-000043000000}">
          <x14:formula1>
            <xm:f>IF(OR(AH18='G:\MAPAS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Tratamiento'!#REF!,AH18='G:\MAPAS DE RIESGOS GENERAL\MAPA DE RIESGOS CORRUPCIÓN 2023\CORRUPCION\PROCESOS DE APOYO\[RIESGOS CORRUPCION FINANCIERA 2023.xlsx]Opciones Tratamiento'!#REF!),ISBLANK(AH18),ISTEXT(AH18))</xm:f>
          </x14:formula1>
          <xm:sqref>AI18</xm:sqref>
        </x14:dataValidation>
        <x14:dataValidation type="list" allowBlank="1" showInputMessage="1" showErrorMessage="1" xr:uid="{00000000-0002-0000-0000-000044000000}">
          <x14:formula1>
            <xm:f>'D:\Desktop\[RIESGO SICOF CONSOLIDADO.xlsx]Opciones Tratamiento'!#REF!</xm:f>
          </x14:formula1>
          <xm:sqref>D43 AN40 AH40 AH42:AH50 G40</xm:sqref>
        </x14:dataValidation>
        <x14:dataValidation type="list" allowBlank="1" showInputMessage="1" showErrorMessage="1" xr:uid="{00000000-0002-0000-0000-000045000000}">
          <x14:formula1>
            <xm:f>'D:\Users\DORISOL\Downloads\[FORMATO SARLAFT-SICOF (1).xlsx]Opciones Tratamiento'!#REF!</xm:f>
          </x14:formula1>
          <xm:sqref>G45</xm:sqref>
        </x14:dataValidation>
        <x14:dataValidation type="list" allowBlank="1" showInputMessage="1" showErrorMessage="1" xr:uid="{00000000-0002-0000-0000-000046000000}">
          <x14:formula1>
            <xm:f>'E:\MAPAS DE RIESGOS GENERAL\SICOF\[FORMATO SARLAFT-SICOF 1.xlsx]Opciones Tratamiento'!#REF!</xm:f>
          </x14:formula1>
          <xm:sqref>G42:G44 G46:G50 AN42:AN44 AN50 AN46 AN48</xm:sqref>
        </x14:dataValidation>
        <x14:dataValidation type="list" allowBlank="1" showInputMessage="1" showErrorMessage="1" xr:uid="{00000000-0002-0000-0000-000047000000}">
          <x14:formula1>
            <xm:f>'D:\Users\DORISOL\Downloads\[FORMATO SARLAFT-SICOF (1).xlsx]Tabla Valoración controles'!#REF!</xm:f>
          </x14:formula1>
          <xm:sqref>T44:U44 W44:Y44</xm:sqref>
        </x14:dataValidation>
        <x14:dataValidation type="list" allowBlank="1" showInputMessage="1" showErrorMessage="1" xr:uid="{00000000-0002-0000-0000-000048000000}">
          <x14:formula1>
            <xm:f>'E:\MAPAS DE RIESGOS GENERAL\SICOF\[FORMATO SARLAFT-SICOF 1.xlsx]Tabla Valoración controles'!#REF!</xm:f>
          </x14:formula1>
          <xm:sqref>T42:U43 T45:U50 W42:Y43 W45:Y50</xm:sqref>
        </x14:dataValidation>
        <x14:dataValidation type="list" allowBlank="1" showInputMessage="1" showErrorMessage="1" xr:uid="{00000000-0002-0000-0000-000049000000}">
          <x14:formula1>
            <xm:f>'D:\Desktop\[RIESGO SICOF CONSOLIDADO.xlsx]Tabla Valoración controles'!#REF!</xm:f>
          </x14:formula1>
          <xm:sqref>T40:U41 W40:Y41</xm:sqref>
        </x14:dataValidation>
        <x14:dataValidation type="custom" allowBlank="1" showInputMessage="1" showErrorMessage="1" error="Recuerde que las acciones se generan bajo la medida de mitigar el riesgo" xr:uid="{00000000-0002-0000-0000-00004A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AL43</xm:sqref>
        </x14:dataValidation>
        <x14:dataValidation type="custom" allowBlank="1" showInputMessage="1" showErrorMessage="1" error="Recuerde que las acciones se generan bajo la medida de mitigar el riesgo" xr:uid="{00000000-0002-0000-0000-00004B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AK43</xm:sqref>
        </x14:dataValidation>
        <x14:dataValidation type="custom" allowBlank="1" showInputMessage="1" showErrorMessage="1" error="Recuerde que las acciones se generan bajo la medida de mitigar el riesgo" xr:uid="{00000000-0002-0000-0000-00004C000000}">
          <x14:formula1>
            <xm:f>IF(OR(AH43='F:\SARLAFT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Tratamiento'!#REF!,AH43='F:\SARLAFT HOSPITAL TUNJA\OFICINA\SICOF -SALRAFT HUSRT 2023\MATRIZ RIESGO SARLAF-SICOF\[FORMATO MAPA DE RIESGOS SICOF SARLAFT.xlsx]Opciones Tratamiento'!#REF!),ISBLANK(AH43),ISTEXT(AH43))</xm:f>
          </x14:formula1>
          <xm:sqref>AJ43</xm:sqref>
        </x14:dataValidation>
        <x14:dataValidation type="custom" allowBlank="1" showInputMessage="1" showErrorMessage="1" error="Recuerde que las acciones se generan bajo la medida de mitigar el riesgo" xr:uid="{00000000-0002-0000-0000-00004D000000}">
          <x14:formula1>
            <xm:f>IF(OR(AH48='D:\Desktop\[RIESGO SICOF CONSOLIDADO.xlsx]Opciones Tratamiento'!#REF!,AH48='D:\Desktop\[RIESGO SICOF CONSOLIDADO.xlsx]Opciones Tratamiento'!#REF!,AH48='D:\Desktop\[RIESGO SICOF CONSOLIDADO.xlsx]Opciones Tratamiento'!#REF!),ISBLANK(AH48),ISTEXT(AH48))</xm:f>
          </x14:formula1>
          <xm:sqref>AM40</xm:sqref>
        </x14:dataValidation>
        <x14:dataValidation type="custom" allowBlank="1" showInputMessage="1" showErrorMessage="1" error="Recuerde que las acciones se generan bajo la medida de mitigar el riesgo" xr:uid="{00000000-0002-0000-0000-00004E000000}">
          <x14:formula1>
            <xm:f>IF(OR(AH48='D:\Desktop\[RIESGO SICOF CONSOLIDADO.xlsx]Opciones Tratamiento'!#REF!,AH48='D:\Desktop\[RIESGO SICOF CONSOLIDADO.xlsx]Opciones Tratamiento'!#REF!,AH48='D:\Desktop\[RIESGO SICOF CONSOLIDADO.xlsx]Opciones Tratamiento'!#REF!),ISBLANK(AH48),ISTEXT(AH48))</xm:f>
          </x14:formula1>
          <xm:sqref>AL40</xm:sqref>
        </x14:dataValidation>
        <x14:dataValidation type="custom" allowBlank="1" showInputMessage="1" showErrorMessage="1" error="Recuerde que las acciones se generan bajo la medida de mitigar el riesgo" xr:uid="{00000000-0002-0000-0000-00004F000000}">
          <x14:formula1>
            <xm:f>IF(OR(AH48='D:\Desktop\[RIESGO SICOF CONSOLIDADO.xlsx]Opciones Tratamiento'!#REF!,AH48='D:\Desktop\[RIESGO SICOF CONSOLIDADO.xlsx]Opciones Tratamiento'!#REF!,AH48='D:\Desktop\[RIESGO SICOF CONSOLIDADO.xlsx]Opciones Tratamiento'!#REF!),ISBLANK(AH48),ISTEXT(AH48))</xm:f>
          </x14:formula1>
          <xm:sqref>AK40</xm:sqref>
        </x14:dataValidation>
        <x14:dataValidation type="custom" allowBlank="1" showInputMessage="1" showErrorMessage="1" error="Recuerde que las acciones se generan bajo la medida de mitigar el riesgo" xr:uid="{00000000-0002-0000-0000-000050000000}">
          <x14:formula1>
            <xm:f>IF(OR(AH48='D:\Desktop\[RIESGO SICOF CONSOLIDADO.xlsx]Opciones Tratamiento'!#REF!,AH48='D:\Desktop\[RIESGO SICOF CONSOLIDADO.xlsx]Opciones Tratamiento'!#REF!,AH48='D:\Desktop\[RIESGO SICOF CONSOLIDADO.xlsx]Opciones Tratamiento'!#REF!),ISBLANK(AH48),ISTEXT(AH48))</xm:f>
          </x14:formula1>
          <xm:sqref>AJ40</xm:sqref>
        </x14:dataValidation>
        <x14:dataValidation type="custom" allowBlank="1" showInputMessage="1" showErrorMessage="1" error="Recuerde que las acciones se generan bajo la medida de mitigar el riesgo" xr:uid="{00000000-0002-0000-0000-000051000000}">
          <x14:formula1>
            <xm:f>IF(OR(AH48='D:\Desktop\[RIESGO SICOF CONSOLIDADO.xlsx]Opciones Tratamiento'!#REF!,AH48='D:\Desktop\[RIESGO SICOF CONSOLIDADO.xlsx]Opciones Tratamiento'!#REF!,AH48='D:\Desktop\[RIESGO SICOF CONSOLIDADO.xlsx]Opciones Tratamiento'!#REF!),ISBLANK(AH48),ISTEXT(AH48))</xm:f>
          </x14:formula1>
          <xm:sqref>AI40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1R CUATRIMESTRE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2023-05-12T20:00:48Z</dcterms:modified>
</cp:coreProperties>
</file>